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법인행정\2021년\공문\공문첨부\22년예산제출\"/>
    </mc:Choice>
  </mc:AlternateContent>
  <xr:revisionPtr revIDLastSave="0" documentId="13_ncr:1_{9F3E7AEF-1C5A-4A32-9902-38055A789FE1}" xr6:coauthVersionLast="36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예산총칙" sheetId="2" r:id="rId1"/>
    <sheet name="세입명세" sheetId="6" r:id="rId2"/>
    <sheet name="세출명세" sheetId="7" r:id="rId3"/>
  </sheets>
  <definedNames>
    <definedName name="_xlnm.Print_Area" localSheetId="1">세입명세!$A$1:$Z$92</definedName>
    <definedName name="_xlnm.Print_Area" localSheetId="2">세출명세!$A$1:$Q$330</definedName>
    <definedName name="_xlnm.Print_Area" localSheetId="0">예산총칙!$A$1:$P$24</definedName>
    <definedName name="_xlnm.Print_Titles" localSheetId="1">세입명세!$4:$5</definedName>
    <definedName name="_xlnm.Print_Titles" localSheetId="2">세출명세!$3:$4</definedName>
  </definedNames>
  <calcPr calcId="191029"/>
</workbook>
</file>

<file path=xl/calcChain.xml><?xml version="1.0" encoding="utf-8"?>
<calcChain xmlns="http://schemas.openxmlformats.org/spreadsheetml/2006/main">
  <c r="P65" i="7" l="1"/>
  <c r="P42" i="6"/>
  <c r="P45" i="6"/>
  <c r="P79" i="6" l="1"/>
  <c r="P78" i="6"/>
  <c r="P77" i="6"/>
  <c r="P76" i="6"/>
  <c r="P75" i="6" s="1"/>
  <c r="E75" i="6" s="1"/>
  <c r="G75" i="6" s="1"/>
  <c r="H75" i="6" s="1"/>
  <c r="P74" i="6"/>
  <c r="G74" i="6"/>
  <c r="P73" i="6"/>
  <c r="P72" i="6" s="1"/>
  <c r="E72" i="6" s="1"/>
  <c r="G72" i="6" s="1"/>
  <c r="H72" i="6" s="1"/>
  <c r="P71" i="6"/>
  <c r="P70" i="6"/>
  <c r="P68" i="6"/>
  <c r="G68" i="6"/>
  <c r="P67" i="6"/>
  <c r="P66" i="6" s="1"/>
  <c r="G67" i="6"/>
  <c r="F65" i="6"/>
  <c r="D65" i="6"/>
  <c r="D64" i="6" s="1"/>
  <c r="F64" i="6"/>
  <c r="P63" i="6"/>
  <c r="P62" i="6"/>
  <c r="H62" i="6"/>
  <c r="P61" i="6"/>
  <c r="P60" i="6"/>
  <c r="P59" i="6"/>
  <c r="P58" i="6"/>
  <c r="P57" i="6"/>
  <c r="H57" i="6"/>
  <c r="P56" i="6"/>
  <c r="H56" i="6"/>
  <c r="G56" i="6"/>
  <c r="P54" i="6"/>
  <c r="P53" i="6"/>
  <c r="P52" i="6" s="1"/>
  <c r="E52" i="6" s="1"/>
  <c r="G53" i="6"/>
  <c r="F51" i="6"/>
  <c r="D51" i="6"/>
  <c r="P214" i="7"/>
  <c r="P213" i="7"/>
  <c r="P212" i="7"/>
  <c r="P211" i="7"/>
  <c r="P210" i="7"/>
  <c r="P209" i="7"/>
  <c r="F207" i="7"/>
  <c r="D207" i="7"/>
  <c r="P206" i="7"/>
  <c r="P205" i="7"/>
  <c r="P204" i="7"/>
  <c r="P203" i="7"/>
  <c r="P202" i="7"/>
  <c r="P200" i="7"/>
  <c r="P199" i="7"/>
  <c r="P198" i="7" s="1"/>
  <c r="E198" i="7" s="1"/>
  <c r="F197" i="7"/>
  <c r="D197" i="7"/>
  <c r="P196" i="7"/>
  <c r="P195" i="7" s="1"/>
  <c r="E195" i="7" s="1"/>
  <c r="G195" i="7" s="1"/>
  <c r="P194" i="7"/>
  <c r="P193" i="7"/>
  <c r="P192" i="7"/>
  <c r="P191" i="7"/>
  <c r="P190" i="7"/>
  <c r="P208" i="7" l="1"/>
  <c r="E208" i="7" s="1"/>
  <c r="P55" i="6"/>
  <c r="P69" i="6"/>
  <c r="E69" i="6" s="1"/>
  <c r="G69" i="6" s="1"/>
  <c r="H69" i="6" s="1"/>
  <c r="P189" i="7"/>
  <c r="E189" i="7" s="1"/>
  <c r="G189" i="7" s="1"/>
  <c r="H189" i="7" s="1"/>
  <c r="G52" i="6"/>
  <c r="H52" i="6" s="1"/>
  <c r="E66" i="6"/>
  <c r="G66" i="6" s="1"/>
  <c r="H66" i="6" s="1"/>
  <c r="P65" i="6"/>
  <c r="P201" i="7"/>
  <c r="E201" i="7" s="1"/>
  <c r="G201" i="7" s="1"/>
  <c r="H201" i="7" s="1"/>
  <c r="G198" i="7"/>
  <c r="H198" i="7" s="1"/>
  <c r="P197" i="7" l="1"/>
  <c r="P51" i="6"/>
  <c r="E55" i="6"/>
  <c r="E65" i="6"/>
  <c r="P64" i="6"/>
  <c r="G208" i="7"/>
  <c r="H208" i="7" s="1"/>
  <c r="E197" i="7"/>
  <c r="G197" i="7" s="1"/>
  <c r="H197" i="7" s="1"/>
  <c r="G55" i="6" l="1"/>
  <c r="H55" i="6" s="1"/>
  <c r="E51" i="6"/>
  <c r="G51" i="6" s="1"/>
  <c r="H51" i="6" s="1"/>
  <c r="E64" i="6"/>
  <c r="G64" i="6" s="1"/>
  <c r="H64" i="6" s="1"/>
  <c r="G65" i="6"/>
  <c r="H65" i="6" s="1"/>
  <c r="P128" i="7" l="1"/>
  <c r="P124" i="7"/>
  <c r="P136" i="7" l="1"/>
  <c r="P130" i="7" l="1"/>
  <c r="P102" i="7"/>
  <c r="D158" i="7"/>
  <c r="D142" i="7"/>
  <c r="P148" i="7"/>
  <c r="P149" i="7"/>
  <c r="P146" i="7"/>
  <c r="P145" i="7" s="1"/>
  <c r="E145" i="7" s="1"/>
  <c r="G145" i="7" s="1"/>
  <c r="P144" i="7"/>
  <c r="P143" i="7" s="1"/>
  <c r="E143" i="7" s="1"/>
  <c r="G143" i="7" s="1"/>
  <c r="P69" i="7"/>
  <c r="P147" i="7" l="1"/>
  <c r="E147" i="7" s="1"/>
  <c r="G147" i="7" l="1"/>
  <c r="P39" i="7" l="1"/>
  <c r="P30" i="7"/>
  <c r="P330" i="7" l="1"/>
  <c r="P329" i="7"/>
  <c r="P327" i="7"/>
  <c r="P326" i="7"/>
  <c r="P325" i="7"/>
  <c r="P323" i="7"/>
  <c r="P322" i="7"/>
  <c r="P321" i="7"/>
  <c r="F319" i="7"/>
  <c r="D319" i="7"/>
  <c r="P315" i="7"/>
  <c r="E315" i="7" s="1"/>
  <c r="P314" i="7"/>
  <c r="E314" i="7" s="1"/>
  <c r="G314" i="7" s="1"/>
  <c r="H314" i="7" s="1"/>
  <c r="P313" i="7"/>
  <c r="E313" i="7" s="1"/>
  <c r="P312" i="7"/>
  <c r="E312" i="7" s="1"/>
  <c r="P267" i="7"/>
  <c r="E267" i="7" s="1"/>
  <c r="P311" i="7"/>
  <c r="E311" i="7" s="1"/>
  <c r="P310" i="7"/>
  <c r="E310" i="7" s="1"/>
  <c r="P309" i="7"/>
  <c r="E309" i="7" s="1"/>
  <c r="P308" i="7"/>
  <c r="E308" i="7" s="1"/>
  <c r="P307" i="7"/>
  <c r="E307" i="7" s="1"/>
  <c r="P306" i="7"/>
  <c r="E306" i="7" s="1"/>
  <c r="P305" i="7"/>
  <c r="E305" i="7" s="1"/>
  <c r="G305" i="7" s="1"/>
  <c r="H305" i="7" s="1"/>
  <c r="P304" i="7"/>
  <c r="E304" i="7" s="1"/>
  <c r="P303" i="7"/>
  <c r="E303" i="7" s="1"/>
  <c r="G303" i="7" s="1"/>
  <c r="H303" i="7" s="1"/>
  <c r="P302" i="7"/>
  <c r="E302" i="7" s="1"/>
  <c r="P301" i="7"/>
  <c r="E301" i="7" s="1"/>
  <c r="P300" i="7"/>
  <c r="E300" i="7" s="1"/>
  <c r="G300" i="7" s="1"/>
  <c r="H300" i="7" s="1"/>
  <c r="P299" i="7"/>
  <c r="E299" i="7" s="1"/>
  <c r="P298" i="7"/>
  <c r="E298" i="7" s="1"/>
  <c r="P297" i="7"/>
  <c r="E297" i="7" s="1"/>
  <c r="P296" i="7"/>
  <c r="E296" i="7" s="1"/>
  <c r="P295" i="7"/>
  <c r="E295" i="7" s="1"/>
  <c r="P294" i="7"/>
  <c r="E294" i="7" s="1"/>
  <c r="P293" i="7"/>
  <c r="E293" i="7" s="1"/>
  <c r="G293" i="7" s="1"/>
  <c r="H293" i="7" s="1"/>
  <c r="P292" i="7"/>
  <c r="E292" i="7" s="1"/>
  <c r="P291" i="7"/>
  <c r="E291" i="7" s="1"/>
  <c r="P290" i="7"/>
  <c r="E290" i="7" s="1"/>
  <c r="G290" i="7" s="1"/>
  <c r="H290" i="7" s="1"/>
  <c r="P289" i="7"/>
  <c r="E289" i="7" s="1"/>
  <c r="P288" i="7"/>
  <c r="E288" i="7" s="1"/>
  <c r="P287" i="7"/>
  <c r="E287" i="7" s="1"/>
  <c r="P286" i="7"/>
  <c r="E286" i="7" s="1"/>
  <c r="P285" i="7"/>
  <c r="E285" i="7" s="1"/>
  <c r="P284" i="7"/>
  <c r="E284" i="7" s="1"/>
  <c r="G284" i="7" s="1"/>
  <c r="H284" i="7" s="1"/>
  <c r="P283" i="7"/>
  <c r="E283" i="7" s="1"/>
  <c r="G283" i="7" s="1"/>
  <c r="H283" i="7" s="1"/>
  <c r="P282" i="7"/>
  <c r="E282" i="7" s="1"/>
  <c r="G282" i="7" s="1"/>
  <c r="H282" i="7" s="1"/>
  <c r="P281" i="7"/>
  <c r="E281" i="7" s="1"/>
  <c r="P280" i="7"/>
  <c r="E280" i="7" s="1"/>
  <c r="P279" i="7"/>
  <c r="E279" i="7" s="1"/>
  <c r="G279" i="7" s="1"/>
  <c r="H279" i="7" s="1"/>
  <c r="P278" i="7"/>
  <c r="E278" i="7" s="1"/>
  <c r="G278" i="7" s="1"/>
  <c r="H278" i="7" s="1"/>
  <c r="P277" i="7"/>
  <c r="E277" i="7" s="1"/>
  <c r="P276" i="7"/>
  <c r="E276" i="7" s="1"/>
  <c r="P275" i="7"/>
  <c r="E275" i="7" s="1"/>
  <c r="G275" i="7" s="1"/>
  <c r="H275" i="7" s="1"/>
  <c r="P274" i="7"/>
  <c r="E274" i="7" s="1"/>
  <c r="G274" i="7" s="1"/>
  <c r="H274" i="7" s="1"/>
  <c r="P273" i="7"/>
  <c r="E273" i="7" s="1"/>
  <c r="P272" i="7"/>
  <c r="E272" i="7" s="1"/>
  <c r="P271" i="7"/>
  <c r="E271" i="7" s="1"/>
  <c r="G271" i="7" s="1"/>
  <c r="H271" i="7" s="1"/>
  <c r="P270" i="7"/>
  <c r="E270" i="7" s="1"/>
  <c r="P269" i="7"/>
  <c r="E269" i="7" s="1"/>
  <c r="G269" i="7" s="1"/>
  <c r="H269" i="7" s="1"/>
  <c r="P268" i="7"/>
  <c r="E268" i="7" s="1"/>
  <c r="P266" i="7"/>
  <c r="E266" i="7" s="1"/>
  <c r="P265" i="7"/>
  <c r="E265" i="7" s="1"/>
  <c r="P264" i="7"/>
  <c r="E264" i="7" s="1"/>
  <c r="G264" i="7" s="1"/>
  <c r="H264" i="7" s="1"/>
  <c r="P263" i="7"/>
  <c r="E263" i="7" s="1"/>
  <c r="P262" i="7"/>
  <c r="E262" i="7" s="1"/>
  <c r="P261" i="7"/>
  <c r="E261" i="7" s="1"/>
  <c r="G261" i="7" s="1"/>
  <c r="H261" i="7" s="1"/>
  <c r="P260" i="7"/>
  <c r="E260" i="7" s="1"/>
  <c r="P259" i="7"/>
  <c r="E259" i="7" s="1"/>
  <c r="P258" i="7"/>
  <c r="E258" i="7" s="1"/>
  <c r="P257" i="7"/>
  <c r="E257" i="7" s="1"/>
  <c r="G257" i="7" s="1"/>
  <c r="H257" i="7" s="1"/>
  <c r="P256" i="7"/>
  <c r="E256" i="7" s="1"/>
  <c r="P255" i="7"/>
  <c r="E255" i="7" s="1"/>
  <c r="G255" i="7" s="1"/>
  <c r="H255" i="7" s="1"/>
  <c r="P254" i="7"/>
  <c r="E254" i="7" s="1"/>
  <c r="G254" i="7" s="1"/>
  <c r="H254" i="7" s="1"/>
  <c r="P253" i="7"/>
  <c r="E253" i="7" s="1"/>
  <c r="G253" i="7" s="1"/>
  <c r="H253" i="7" s="1"/>
  <c r="P252" i="7"/>
  <c r="E252" i="7" s="1"/>
  <c r="P251" i="7"/>
  <c r="E251" i="7"/>
  <c r="G251" i="7" s="1"/>
  <c r="H251" i="7" s="1"/>
  <c r="P250" i="7"/>
  <c r="E250" i="7" s="1"/>
  <c r="G250" i="7" s="1"/>
  <c r="H250" i="7" s="1"/>
  <c r="P249" i="7"/>
  <c r="E249" i="7" s="1"/>
  <c r="G249" i="7" s="1"/>
  <c r="H249" i="7" s="1"/>
  <c r="P248" i="7"/>
  <c r="E248" i="7" s="1"/>
  <c r="P247" i="7"/>
  <c r="E247" i="7" s="1"/>
  <c r="P246" i="7"/>
  <c r="E246" i="7" s="1"/>
  <c r="P245" i="7"/>
  <c r="E245" i="7" s="1"/>
  <c r="G245" i="7" s="1"/>
  <c r="H245" i="7" s="1"/>
  <c r="P244" i="7"/>
  <c r="E244" i="7" s="1"/>
  <c r="P243" i="7"/>
  <c r="E243" i="7" s="1"/>
  <c r="P242" i="7"/>
  <c r="E242" i="7" s="1"/>
  <c r="P241" i="7"/>
  <c r="E241" i="7" s="1"/>
  <c r="G241" i="7" s="1"/>
  <c r="H241" i="7" s="1"/>
  <c r="F241" i="7"/>
  <c r="F222" i="7" s="1"/>
  <c r="P240" i="7"/>
  <c r="E240" i="7" s="1"/>
  <c r="G240" i="7" s="1"/>
  <c r="H240" i="7" s="1"/>
  <c r="P239" i="7"/>
  <c r="E239" i="7" s="1"/>
  <c r="G239" i="7" s="1"/>
  <c r="H239" i="7" s="1"/>
  <c r="P238" i="7"/>
  <c r="E238" i="7" s="1"/>
  <c r="P237" i="7"/>
  <c r="E237" i="7" s="1"/>
  <c r="P236" i="7"/>
  <c r="E236" i="7" s="1"/>
  <c r="G236" i="7" s="1"/>
  <c r="H236" i="7" s="1"/>
  <c r="P235" i="7"/>
  <c r="E235" i="7" s="1"/>
  <c r="P234" i="7"/>
  <c r="E234" i="7" s="1"/>
  <c r="P233" i="7"/>
  <c r="E233" i="7" s="1"/>
  <c r="G233" i="7" s="1"/>
  <c r="H233" i="7" s="1"/>
  <c r="P232" i="7"/>
  <c r="E232" i="7" s="1"/>
  <c r="P231" i="7"/>
  <c r="E231" i="7" s="1"/>
  <c r="G231" i="7" s="1"/>
  <c r="H231" i="7" s="1"/>
  <c r="P230" i="7"/>
  <c r="E230" i="7" s="1"/>
  <c r="P229" i="7"/>
  <c r="E229" i="7" s="1"/>
  <c r="G229" i="7" s="1"/>
  <c r="H229" i="7" s="1"/>
  <c r="P228" i="7"/>
  <c r="E228" i="7" s="1"/>
  <c r="G228" i="7" s="1"/>
  <c r="H228" i="7" s="1"/>
  <c r="P227" i="7"/>
  <c r="E227" i="7" s="1"/>
  <c r="P226" i="7"/>
  <c r="E226" i="7" s="1"/>
  <c r="G226" i="7" s="1"/>
  <c r="H226" i="7" s="1"/>
  <c r="P225" i="7"/>
  <c r="E225" i="7" s="1"/>
  <c r="P224" i="7"/>
  <c r="E224" i="7" s="1"/>
  <c r="G224" i="7" s="1"/>
  <c r="H224" i="7" s="1"/>
  <c r="P223" i="7"/>
  <c r="D222" i="7"/>
  <c r="P318" i="7"/>
  <c r="P317" i="7" s="1"/>
  <c r="D316" i="7"/>
  <c r="P221" i="7"/>
  <c r="P220" i="7"/>
  <c r="F218" i="7"/>
  <c r="D218" i="7"/>
  <c r="P217" i="7"/>
  <c r="P216" i="7"/>
  <c r="F188" i="7"/>
  <c r="D188" i="7"/>
  <c r="P187" i="7"/>
  <c r="P186" i="7"/>
  <c r="P185" i="7"/>
  <c r="D183" i="7"/>
  <c r="P182" i="7"/>
  <c r="G182" i="7"/>
  <c r="H182" i="7" s="1"/>
  <c r="P181" i="7"/>
  <c r="G181" i="7"/>
  <c r="H181" i="7" s="1"/>
  <c r="P179" i="7"/>
  <c r="P178" i="7" s="1"/>
  <c r="F177" i="7"/>
  <c r="D177" i="7"/>
  <c r="P176" i="7"/>
  <c r="P175" i="7" s="1"/>
  <c r="E175" i="7" s="1"/>
  <c r="G175" i="7" s="1"/>
  <c r="P174" i="7"/>
  <c r="P173" i="7"/>
  <c r="P172" i="7"/>
  <c r="H172" i="7"/>
  <c r="P170" i="7"/>
  <c r="P169" i="7"/>
  <c r="P168" i="7"/>
  <c r="G168" i="7"/>
  <c r="H168" i="7" s="1"/>
  <c r="F166" i="7"/>
  <c r="D166" i="7"/>
  <c r="P165" i="7"/>
  <c r="P164" i="7" s="1"/>
  <c r="E164" i="7" s="1"/>
  <c r="P163" i="7"/>
  <c r="P162" i="7"/>
  <c r="P161" i="7"/>
  <c r="P160" i="7"/>
  <c r="P157" i="7"/>
  <c r="P156" i="7"/>
  <c r="P155" i="7"/>
  <c r="P154" i="7"/>
  <c r="P153" i="7"/>
  <c r="P152" i="7"/>
  <c r="F142" i="7"/>
  <c r="P141" i="7"/>
  <c r="P140" i="7"/>
  <c r="P139" i="7"/>
  <c r="P137" i="7"/>
  <c r="P135" i="7"/>
  <c r="P134" i="7"/>
  <c r="P132" i="7"/>
  <c r="P131" i="7" s="1"/>
  <c r="E131" i="7" s="1"/>
  <c r="P129" i="7"/>
  <c r="P127" i="7"/>
  <c r="P126" i="7"/>
  <c r="P125" i="7"/>
  <c r="P122" i="7"/>
  <c r="P121" i="7" s="1"/>
  <c r="E121" i="7" s="1"/>
  <c r="G121" i="7" s="1"/>
  <c r="H121" i="7" s="1"/>
  <c r="P120" i="7"/>
  <c r="P119" i="7"/>
  <c r="D117" i="7"/>
  <c r="P116" i="7"/>
  <c r="G116" i="7"/>
  <c r="H116" i="7" s="1"/>
  <c r="P115" i="7"/>
  <c r="G115" i="7"/>
  <c r="H115" i="7" s="1"/>
  <c r="P113" i="7"/>
  <c r="P112" i="7"/>
  <c r="P110" i="7"/>
  <c r="P109" i="7"/>
  <c r="P108" i="7"/>
  <c r="P106" i="7"/>
  <c r="P105" i="7"/>
  <c r="G105" i="7"/>
  <c r="H105" i="7" s="1"/>
  <c r="P103" i="7"/>
  <c r="P101" i="7" s="1"/>
  <c r="E101" i="7" s="1"/>
  <c r="G101" i="7" s="1"/>
  <c r="H101" i="7" s="1"/>
  <c r="F100" i="7"/>
  <c r="D100" i="7"/>
  <c r="P99" i="7"/>
  <c r="P98" i="7" s="1"/>
  <c r="E98" i="7" s="1"/>
  <c r="G98" i="7" s="1"/>
  <c r="H98" i="7" s="1"/>
  <c r="P97" i="7"/>
  <c r="G97" i="7"/>
  <c r="H97" i="7" s="1"/>
  <c r="P96" i="7"/>
  <c r="P95" i="7"/>
  <c r="P94" i="7"/>
  <c r="G94" i="7"/>
  <c r="H94" i="7" s="1"/>
  <c r="P92" i="7"/>
  <c r="P91" i="7"/>
  <c r="P89" i="7"/>
  <c r="G89" i="7"/>
  <c r="H89" i="7" s="1"/>
  <c r="P88" i="7"/>
  <c r="F86" i="7"/>
  <c r="D86" i="7"/>
  <c r="P84" i="7"/>
  <c r="P83" i="7" s="1"/>
  <c r="E83" i="7" s="1"/>
  <c r="G83" i="7" s="1"/>
  <c r="P82" i="7"/>
  <c r="P81" i="7" s="1"/>
  <c r="E81" i="7" s="1"/>
  <c r="G81" i="7" s="1"/>
  <c r="H81" i="7" s="1"/>
  <c r="P80" i="7"/>
  <c r="P79" i="7" s="1"/>
  <c r="F78" i="7"/>
  <c r="D78" i="7"/>
  <c r="P77" i="7"/>
  <c r="G77" i="7"/>
  <c r="H77" i="7" s="1"/>
  <c r="P76" i="7"/>
  <c r="G76" i="7"/>
  <c r="H76" i="7" s="1"/>
  <c r="P74" i="7"/>
  <c r="P73" i="7"/>
  <c r="P72" i="7"/>
  <c r="P71" i="7"/>
  <c r="P70" i="7"/>
  <c r="P67" i="7"/>
  <c r="P66" i="7"/>
  <c r="P64" i="7"/>
  <c r="P62" i="7"/>
  <c r="G62" i="7"/>
  <c r="H62" i="7" s="1"/>
  <c r="P61" i="7"/>
  <c r="G61" i="7"/>
  <c r="H61" i="7" s="1"/>
  <c r="P60" i="7"/>
  <c r="G60" i="7"/>
  <c r="H60" i="7" s="1"/>
  <c r="P58" i="7"/>
  <c r="G58" i="7"/>
  <c r="H58" i="7" s="1"/>
  <c r="P57" i="7"/>
  <c r="P56" i="7"/>
  <c r="G56" i="7"/>
  <c r="H56" i="7" s="1"/>
  <c r="P55" i="7"/>
  <c r="P54" i="7"/>
  <c r="G54" i="7"/>
  <c r="H54" i="7" s="1"/>
  <c r="P53" i="7"/>
  <c r="P51" i="7"/>
  <c r="P50" i="7" s="1"/>
  <c r="G51" i="7"/>
  <c r="H51" i="7" s="1"/>
  <c r="F49" i="7"/>
  <c r="D49" i="7"/>
  <c r="P48" i="7"/>
  <c r="G48" i="7"/>
  <c r="H48" i="7" s="1"/>
  <c r="P47" i="7"/>
  <c r="P46" i="7"/>
  <c r="G46" i="7"/>
  <c r="H46" i="7" s="1"/>
  <c r="P45" i="7"/>
  <c r="G44" i="7"/>
  <c r="H44" i="7" s="1"/>
  <c r="P42" i="7"/>
  <c r="P41" i="7"/>
  <c r="P38" i="7"/>
  <c r="P36" i="7" s="1"/>
  <c r="F35" i="7"/>
  <c r="D35" i="7"/>
  <c r="P34" i="7"/>
  <c r="P33" i="7"/>
  <c r="P32" i="7"/>
  <c r="P31" i="7"/>
  <c r="G28" i="7"/>
  <c r="H28" i="7" s="1"/>
  <c r="G27" i="7"/>
  <c r="H27" i="7" s="1"/>
  <c r="G26" i="7"/>
  <c r="H26" i="7" s="1"/>
  <c r="G25" i="7"/>
  <c r="H25" i="7" s="1"/>
  <c r="G24" i="7"/>
  <c r="H24" i="7" s="1"/>
  <c r="G22" i="7"/>
  <c r="H22" i="7" s="1"/>
  <c r="P20" i="7"/>
  <c r="P19" i="7"/>
  <c r="P18" i="7"/>
  <c r="P17" i="7"/>
  <c r="P16" i="7"/>
  <c r="P15" i="7"/>
  <c r="P14" i="7"/>
  <c r="P12" i="7"/>
  <c r="P11" i="7"/>
  <c r="P10" i="7"/>
  <c r="P9" i="7"/>
  <c r="F7" i="7"/>
  <c r="D7" i="7"/>
  <c r="F5" i="7"/>
  <c r="P92" i="6"/>
  <c r="G92" i="6"/>
  <c r="H92" i="6" s="1"/>
  <c r="P91" i="6"/>
  <c r="P90" i="6"/>
  <c r="H90" i="6"/>
  <c r="P88" i="6"/>
  <c r="E88" i="6" s="1"/>
  <c r="G88" i="6" s="1"/>
  <c r="H88" i="6" s="1"/>
  <c r="P87" i="6"/>
  <c r="E87" i="6" s="1"/>
  <c r="D86" i="6"/>
  <c r="D85" i="6" s="1"/>
  <c r="F85" i="6"/>
  <c r="P84" i="6"/>
  <c r="E84" i="6" s="1"/>
  <c r="G84" i="6" s="1"/>
  <c r="H84" i="6" s="1"/>
  <c r="P83" i="6"/>
  <c r="E83" i="6" s="1"/>
  <c r="G83" i="6" s="1"/>
  <c r="H83" i="6" s="1"/>
  <c r="P82" i="6"/>
  <c r="E82" i="6" s="1"/>
  <c r="G82" i="6" s="1"/>
  <c r="H82" i="6" s="1"/>
  <c r="F81" i="6"/>
  <c r="F80" i="6" s="1"/>
  <c r="D81" i="6"/>
  <c r="D80" i="6" s="1"/>
  <c r="P50" i="6"/>
  <c r="P49" i="6"/>
  <c r="P48" i="6"/>
  <c r="P47" i="6"/>
  <c r="P44" i="6"/>
  <c r="P43" i="6"/>
  <c r="P41" i="6"/>
  <c r="P40" i="6"/>
  <c r="P39" i="6"/>
  <c r="P38" i="6"/>
  <c r="P36" i="6"/>
  <c r="P35" i="6" s="1"/>
  <c r="F34" i="6"/>
  <c r="D34" i="6"/>
  <c r="P32" i="6"/>
  <c r="P31" i="6" s="1"/>
  <c r="F30" i="6"/>
  <c r="F29" i="6" s="1"/>
  <c r="D30" i="6"/>
  <c r="D29" i="6" s="1"/>
  <c r="P28" i="6"/>
  <c r="P27" i="6"/>
  <c r="P26" i="6"/>
  <c r="D24" i="6"/>
  <c r="D23" i="6" s="1"/>
  <c r="P22" i="6"/>
  <c r="P21" i="6" s="1"/>
  <c r="P20" i="6"/>
  <c r="P19" i="6"/>
  <c r="P18" i="6"/>
  <c r="P16" i="6"/>
  <c r="P15" i="6"/>
  <c r="P14" i="6"/>
  <c r="P13" i="6"/>
  <c r="P12" i="6"/>
  <c r="P11" i="6"/>
  <c r="P10" i="6"/>
  <c r="F8" i="6"/>
  <c r="F7" i="6" s="1"/>
  <c r="D8" i="6"/>
  <c r="D7" i="6" s="1"/>
  <c r="F6" i="6"/>
  <c r="P123" i="7" l="1"/>
  <c r="E42" i="6"/>
  <c r="D85" i="7"/>
  <c r="E21" i="6"/>
  <c r="G21" i="6" s="1"/>
  <c r="F33" i="6"/>
  <c r="P37" i="6"/>
  <c r="E37" i="6" s="1"/>
  <c r="G37" i="6" s="1"/>
  <c r="H37" i="6" s="1"/>
  <c r="E129" i="7"/>
  <c r="G268" i="7"/>
  <c r="H268" i="7" s="1"/>
  <c r="P328" i="7"/>
  <c r="E328" i="7" s="1"/>
  <c r="P114" i="7"/>
  <c r="G289" i="7"/>
  <c r="H289" i="7" s="1"/>
  <c r="G247" i="7"/>
  <c r="H247" i="7" s="1"/>
  <c r="F6" i="7"/>
  <c r="P215" i="7"/>
  <c r="P59" i="7"/>
  <c r="E59" i="7" s="1"/>
  <c r="G59" i="7" s="1"/>
  <c r="H59" i="7" s="1"/>
  <c r="G298" i="7"/>
  <c r="H298" i="7" s="1"/>
  <c r="G302" i="7"/>
  <c r="H302" i="7" s="1"/>
  <c r="G243" i="7"/>
  <c r="H243" i="7" s="1"/>
  <c r="G297" i="7"/>
  <c r="H297" i="7" s="1"/>
  <c r="G301" i="7"/>
  <c r="G308" i="7"/>
  <c r="H308" i="7" s="1"/>
  <c r="G267" i="7"/>
  <c r="H267" i="7" s="1"/>
  <c r="G238" i="7"/>
  <c r="H238" i="7" s="1"/>
  <c r="G259" i="7"/>
  <c r="H259" i="7" s="1"/>
  <c r="G294" i="7"/>
  <c r="H294" i="7" s="1"/>
  <c r="G309" i="7"/>
  <c r="H309" i="7" s="1"/>
  <c r="G307" i="7"/>
  <c r="H307" i="7" s="1"/>
  <c r="P180" i="7"/>
  <c r="P68" i="7"/>
  <c r="E68" i="7" s="1"/>
  <c r="G68" i="7" s="1"/>
  <c r="H68" i="7" s="1"/>
  <c r="P133" i="7"/>
  <c r="E133" i="7" s="1"/>
  <c r="G133" i="7" s="1"/>
  <c r="H133" i="7" s="1"/>
  <c r="P138" i="7"/>
  <c r="E138" i="7" s="1"/>
  <c r="G138" i="7" s="1"/>
  <c r="H138" i="7" s="1"/>
  <c r="P171" i="7"/>
  <c r="E171" i="7" s="1"/>
  <c r="P8" i="7"/>
  <c r="D6" i="7"/>
  <c r="D33" i="6"/>
  <c r="D6" i="6" s="1"/>
  <c r="P25" i="6"/>
  <c r="P24" i="6" s="1"/>
  <c r="P23" i="6" s="1"/>
  <c r="G281" i="7"/>
  <c r="H281" i="7" s="1"/>
  <c r="G164" i="7"/>
  <c r="H164" i="7" s="1"/>
  <c r="G273" i="7"/>
  <c r="H273" i="7" s="1"/>
  <c r="G235" i="7"/>
  <c r="H235" i="7" s="1"/>
  <c r="G232" i="7"/>
  <c r="H232" i="7" s="1"/>
  <c r="G306" i="7"/>
  <c r="H306" i="7" s="1"/>
  <c r="E36" i="7"/>
  <c r="G36" i="7" s="1"/>
  <c r="H36" i="7" s="1"/>
  <c r="F24" i="6"/>
  <c r="F23" i="6" s="1"/>
  <c r="G287" i="7"/>
  <c r="H287" i="7" s="1"/>
  <c r="G310" i="7"/>
  <c r="H310" i="7" s="1"/>
  <c r="G312" i="7"/>
  <c r="H312" i="7" s="1"/>
  <c r="G227" i="7"/>
  <c r="H227" i="7" s="1"/>
  <c r="G230" i="7"/>
  <c r="H230" i="7" s="1"/>
  <c r="G246" i="7"/>
  <c r="H246" i="7" s="1"/>
  <c r="G265" i="7"/>
  <c r="H265" i="7" s="1"/>
  <c r="G277" i="7"/>
  <c r="H277" i="7" s="1"/>
  <c r="G285" i="7"/>
  <c r="H285" i="7" s="1"/>
  <c r="G299" i="7"/>
  <c r="H299" i="7" s="1"/>
  <c r="G311" i="7"/>
  <c r="H311" i="7" s="1"/>
  <c r="P52" i="7"/>
  <c r="P87" i="7"/>
  <c r="G234" i="7"/>
  <c r="H234" i="7" s="1"/>
  <c r="G237" i="7"/>
  <c r="H237" i="7" s="1"/>
  <c r="G242" i="7"/>
  <c r="H242" i="7" s="1"/>
  <c r="G295" i="7"/>
  <c r="H295" i="7" s="1"/>
  <c r="P29" i="7"/>
  <c r="P90" i="7"/>
  <c r="P111" i="7"/>
  <c r="G225" i="7"/>
  <c r="H225" i="7" s="1"/>
  <c r="G258" i="7"/>
  <c r="H258" i="7" s="1"/>
  <c r="G263" i="7"/>
  <c r="H263" i="7" s="1"/>
  <c r="G270" i="7"/>
  <c r="H270" i="7" s="1"/>
  <c r="G291" i="7"/>
  <c r="H291" i="7" s="1"/>
  <c r="P75" i="7"/>
  <c r="E75" i="7" s="1"/>
  <c r="G75" i="7" s="1"/>
  <c r="H75" i="7" s="1"/>
  <c r="F85" i="7"/>
  <c r="P104" i="7"/>
  <c r="P118" i="7"/>
  <c r="P63" i="7"/>
  <c r="P107" i="7"/>
  <c r="E123" i="7"/>
  <c r="P159" i="7"/>
  <c r="P167" i="7"/>
  <c r="E167" i="7" s="1"/>
  <c r="P324" i="7"/>
  <c r="E324" i="7" s="1"/>
  <c r="P43" i="7"/>
  <c r="P13" i="7"/>
  <c r="G286" i="7"/>
  <c r="H286" i="7" s="1"/>
  <c r="P89" i="6"/>
  <c r="E89" i="6" s="1"/>
  <c r="E86" i="6" s="1"/>
  <c r="G87" i="6"/>
  <c r="H87" i="6" s="1"/>
  <c r="P46" i="6"/>
  <c r="E46" i="6" s="1"/>
  <c r="P17" i="6"/>
  <c r="E17" i="6" s="1"/>
  <c r="G131" i="7"/>
  <c r="H131" i="7" s="1"/>
  <c r="P151" i="7"/>
  <c r="P150" i="7" s="1"/>
  <c r="P142" i="7" s="1"/>
  <c r="G244" i="7"/>
  <c r="H244" i="7" s="1"/>
  <c r="G313" i="7"/>
  <c r="H313" i="7" s="1"/>
  <c r="G315" i="7"/>
  <c r="H315" i="7" s="1"/>
  <c r="E223" i="7"/>
  <c r="P222" i="7"/>
  <c r="E222" i="7" s="1"/>
  <c r="G222" i="7" s="1"/>
  <c r="H222" i="7" s="1"/>
  <c r="E79" i="7"/>
  <c r="P78" i="7"/>
  <c r="E31" i="6"/>
  <c r="P30" i="6"/>
  <c r="P29" i="6" s="1"/>
  <c r="E50" i="7"/>
  <c r="E35" i="6"/>
  <c r="E81" i="6"/>
  <c r="G260" i="7"/>
  <c r="H260" i="7" s="1"/>
  <c r="G272" i="7"/>
  <c r="H272" i="7" s="1"/>
  <c r="G276" i="7"/>
  <c r="H276" i="7" s="1"/>
  <c r="G280" i="7"/>
  <c r="H280" i="7" s="1"/>
  <c r="G288" i="7"/>
  <c r="H288" i="7" s="1"/>
  <c r="G292" i="7"/>
  <c r="H292" i="7" s="1"/>
  <c r="G296" i="7"/>
  <c r="H296" i="7" s="1"/>
  <c r="G304" i="7"/>
  <c r="H304" i="7" s="1"/>
  <c r="P9" i="6"/>
  <c r="E178" i="7"/>
  <c r="G256" i="7"/>
  <c r="H256" i="7" s="1"/>
  <c r="G328" i="7"/>
  <c r="H328" i="7" s="1"/>
  <c r="P93" i="7"/>
  <c r="G252" i="7"/>
  <c r="H252" i="7" s="1"/>
  <c r="G266" i="7"/>
  <c r="H266" i="7" s="1"/>
  <c r="P81" i="6"/>
  <c r="P80" i="6" s="1"/>
  <c r="P40" i="7"/>
  <c r="E40" i="7" s="1"/>
  <c r="G248" i="7"/>
  <c r="H248" i="7" s="1"/>
  <c r="G262" i="7"/>
  <c r="H262" i="7" s="1"/>
  <c r="P184" i="7"/>
  <c r="E317" i="7"/>
  <c r="P316" i="7"/>
  <c r="P219" i="7"/>
  <c r="P320" i="7"/>
  <c r="E320" i="7" s="1"/>
  <c r="P86" i="7" l="1"/>
  <c r="P177" i="7"/>
  <c r="E180" i="7"/>
  <c r="E215" i="7"/>
  <c r="P207" i="7"/>
  <c r="G42" i="6"/>
  <c r="H42" i="6" s="1"/>
  <c r="E25" i="6"/>
  <c r="G25" i="6" s="1"/>
  <c r="H25" i="6" s="1"/>
  <c r="P34" i="6"/>
  <c r="E118" i="7"/>
  <c r="G118" i="7" s="1"/>
  <c r="H118" i="7" s="1"/>
  <c r="P117" i="7"/>
  <c r="E117" i="7" s="1"/>
  <c r="G117" i="7" s="1"/>
  <c r="H117" i="7" s="1"/>
  <c r="G129" i="7"/>
  <c r="E159" i="7"/>
  <c r="G159" i="7" s="1"/>
  <c r="H159" i="7" s="1"/>
  <c r="P158" i="7"/>
  <c r="E142" i="7"/>
  <c r="E114" i="7"/>
  <c r="G114" i="7" s="1"/>
  <c r="H114" i="7" s="1"/>
  <c r="P49" i="7"/>
  <c r="P100" i="7"/>
  <c r="E100" i="7" s="1"/>
  <c r="G100" i="7" s="1"/>
  <c r="H100" i="7" s="1"/>
  <c r="J24" i="7"/>
  <c r="J25" i="7" s="1"/>
  <c r="P25" i="7" s="1"/>
  <c r="J26" i="7" s="1"/>
  <c r="P26" i="7" s="1"/>
  <c r="J22" i="7"/>
  <c r="P22" i="7" s="1"/>
  <c r="P21" i="7" s="1"/>
  <c r="E21" i="7" s="1"/>
  <c r="G21" i="7" s="1"/>
  <c r="H21" i="7" s="1"/>
  <c r="P188" i="7"/>
  <c r="E8" i="7"/>
  <c r="G8" i="7" s="1"/>
  <c r="H8" i="7" s="1"/>
  <c r="D5" i="7"/>
  <c r="G324" i="7"/>
  <c r="H324" i="7" s="1"/>
  <c r="E107" i="7"/>
  <c r="G107" i="7" s="1"/>
  <c r="H107" i="7" s="1"/>
  <c r="E111" i="7"/>
  <c r="G111" i="7" s="1"/>
  <c r="H111" i="7" s="1"/>
  <c r="E87" i="7"/>
  <c r="G87" i="7" s="1"/>
  <c r="H87" i="7" s="1"/>
  <c r="P166" i="7"/>
  <c r="P33" i="6"/>
  <c r="E166" i="7"/>
  <c r="G166" i="7" s="1"/>
  <c r="H166" i="7" s="1"/>
  <c r="E104" i="7"/>
  <c r="G104" i="7" s="1"/>
  <c r="H104" i="7" s="1"/>
  <c r="E90" i="7"/>
  <c r="G90" i="7" s="1"/>
  <c r="H90" i="7" s="1"/>
  <c r="E52" i="7"/>
  <c r="G52" i="7" s="1"/>
  <c r="H52" i="7" s="1"/>
  <c r="E63" i="7"/>
  <c r="G63" i="7" s="1"/>
  <c r="H63" i="7" s="1"/>
  <c r="P35" i="7"/>
  <c r="G167" i="7"/>
  <c r="H167" i="7" s="1"/>
  <c r="G123" i="7"/>
  <c r="H123" i="7" s="1"/>
  <c r="E29" i="7"/>
  <c r="G29" i="7" s="1"/>
  <c r="H29" i="7" s="1"/>
  <c r="E43" i="7"/>
  <c r="E13" i="7"/>
  <c r="G13" i="7" s="1"/>
  <c r="H13" i="7" s="1"/>
  <c r="G89" i="6"/>
  <c r="H89" i="6" s="1"/>
  <c r="P86" i="6"/>
  <c r="P85" i="6" s="1"/>
  <c r="G46" i="6"/>
  <c r="H46" i="6" s="1"/>
  <c r="G17" i="6"/>
  <c r="H17" i="6" s="1"/>
  <c r="E150" i="7"/>
  <c r="P183" i="7"/>
  <c r="E183" i="7" s="1"/>
  <c r="G183" i="7" s="1"/>
  <c r="H183" i="7" s="1"/>
  <c r="E184" i="7"/>
  <c r="E93" i="7"/>
  <c r="E188" i="7"/>
  <c r="G188" i="7" s="1"/>
  <c r="H188" i="7" s="1"/>
  <c r="E80" i="6"/>
  <c r="G80" i="6" s="1"/>
  <c r="H80" i="6" s="1"/>
  <c r="G81" i="6"/>
  <c r="H81" i="6" s="1"/>
  <c r="G31" i="6"/>
  <c r="H31" i="6" s="1"/>
  <c r="E30" i="6"/>
  <c r="G79" i="7"/>
  <c r="H79" i="7" s="1"/>
  <c r="E78" i="7"/>
  <c r="G78" i="7" s="1"/>
  <c r="H78" i="7" s="1"/>
  <c r="G223" i="7"/>
  <c r="H223" i="7" s="1"/>
  <c r="P218" i="7"/>
  <c r="E219" i="7"/>
  <c r="G35" i="6"/>
  <c r="H35" i="6" s="1"/>
  <c r="E34" i="6"/>
  <c r="G86" i="6"/>
  <c r="E85" i="6"/>
  <c r="P8" i="6"/>
  <c r="P7" i="6" s="1"/>
  <c r="E9" i="6"/>
  <c r="P319" i="7"/>
  <c r="E319" i="7" s="1"/>
  <c r="G319" i="7" s="1"/>
  <c r="H319" i="7" s="1"/>
  <c r="E316" i="7"/>
  <c r="G316" i="7" s="1"/>
  <c r="H316" i="7" s="1"/>
  <c r="G317" i="7"/>
  <c r="H317" i="7" s="1"/>
  <c r="G40" i="7"/>
  <c r="H40" i="7" s="1"/>
  <c r="E177" i="7"/>
  <c r="G177" i="7" s="1"/>
  <c r="H177" i="7" s="1"/>
  <c r="G178" i="7"/>
  <c r="G171" i="7"/>
  <c r="H171" i="7" s="1"/>
  <c r="G50" i="7"/>
  <c r="H50" i="7" s="1"/>
  <c r="P28" i="7"/>
  <c r="P27" i="7"/>
  <c r="G180" i="7" l="1"/>
  <c r="H180" i="7" s="1"/>
  <c r="E24" i="6"/>
  <c r="G215" i="7"/>
  <c r="E207" i="7"/>
  <c r="G207" i="7" s="1"/>
  <c r="H207" i="7" s="1"/>
  <c r="E158" i="7"/>
  <c r="G158" i="7" s="1"/>
  <c r="H158" i="7" s="1"/>
  <c r="P85" i="7"/>
  <c r="E49" i="7"/>
  <c r="G49" i="7" s="1"/>
  <c r="H49" i="7" s="1"/>
  <c r="P24" i="7"/>
  <c r="P23" i="7" s="1"/>
  <c r="G150" i="7"/>
  <c r="H150" i="7" s="1"/>
  <c r="G43" i="7"/>
  <c r="H43" i="7" s="1"/>
  <c r="E35" i="7"/>
  <c r="G35" i="7" s="1"/>
  <c r="H35" i="7" s="1"/>
  <c r="G142" i="7"/>
  <c r="H142" i="7" s="1"/>
  <c r="G34" i="6"/>
  <c r="H34" i="6" s="1"/>
  <c r="E33" i="6"/>
  <c r="G33" i="6" s="1"/>
  <c r="H33" i="6" s="1"/>
  <c r="G24" i="6"/>
  <c r="H24" i="6" s="1"/>
  <c r="G93" i="7"/>
  <c r="H93" i="7" s="1"/>
  <c r="E86" i="7"/>
  <c r="H86" i="6"/>
  <c r="G85" i="6"/>
  <c r="H85" i="6" s="1"/>
  <c r="P6" i="6"/>
  <c r="E218" i="7"/>
  <c r="G218" i="7" s="1"/>
  <c r="G219" i="7"/>
  <c r="E29" i="6"/>
  <c r="G29" i="6" s="1"/>
  <c r="H29" i="6" s="1"/>
  <c r="G30" i="6"/>
  <c r="H30" i="6" s="1"/>
  <c r="G184" i="7"/>
  <c r="H184" i="7" s="1"/>
  <c r="E8" i="6"/>
  <c r="G9" i="6"/>
  <c r="H9" i="6" s="1"/>
  <c r="G320" i="7"/>
  <c r="E23" i="6" l="1"/>
  <c r="G23" i="6" s="1"/>
  <c r="H23" i="6" s="1"/>
  <c r="E85" i="7"/>
  <c r="G85" i="7" s="1"/>
  <c r="H85" i="7" s="1"/>
  <c r="E7" i="6"/>
  <c r="E6" i="6" s="1"/>
  <c r="G8" i="6"/>
  <c r="H8" i="6" s="1"/>
  <c r="E23" i="7"/>
  <c r="P7" i="7"/>
  <c r="P6" i="7" s="1"/>
  <c r="P5" i="7" s="1"/>
  <c r="G86" i="7"/>
  <c r="H86" i="7" s="1"/>
  <c r="G23" i="7" l="1"/>
  <c r="H23" i="7" s="1"/>
  <c r="E7" i="7"/>
  <c r="G7" i="6"/>
  <c r="H7" i="6" s="1"/>
  <c r="G6" i="6"/>
  <c r="H6" i="6" s="1"/>
  <c r="G7" i="7" l="1"/>
  <c r="H7" i="7" s="1"/>
  <c r="E6" i="7"/>
  <c r="G6" i="7" l="1"/>
  <c r="H6" i="7" s="1"/>
  <c r="E5" i="7"/>
  <c r="G5" i="7" s="1"/>
  <c r="H5" i="7" s="1"/>
</calcChain>
</file>

<file path=xl/sharedStrings.xml><?xml version="1.0" encoding="utf-8"?>
<sst xmlns="http://schemas.openxmlformats.org/spreadsheetml/2006/main" count="2356" uniqueCount="494">
  <si>
    <t>장애인의날행사비 5,000천원+바오로교실기능보강 4,000천원</t>
  </si>
  <si>
    <t>제2조 1. 세입ㆍ세출의 명세는 세입ㆍ세출 예산서와 같다.</t>
  </si>
  <si>
    <t>세출경비가 부족할 경우에는 사회복지법인 및 사회복지시설 재무회계규칙 제 16조에 의거하여 예산을 전용할 수 있다.</t>
  </si>
  <si>
    <t>국가 또는 지자체로부터 교부된 보조금 및 수익자 부담경비, 후원금 등은 추가경정예산 성립 이전에 사용할 수 있으며</t>
  </si>
  <si>
    <t xml:space="preserve">3. 세출의 내용은 다음과 같다. </t>
  </si>
  <si>
    <t>동자동 임대수입(1층,지하층)</t>
  </si>
  <si>
    <t>성무활동비 및 미사예물(사제)</t>
  </si>
  <si>
    <t>양초사업 대여금 상환 관련 수입</t>
  </si>
  <si>
    <t>기획사업(가톨릭사회복지운영지표)</t>
  </si>
  <si>
    <t>기타후생비(장기근속포상 포함)</t>
  </si>
  <si>
    <t xml:space="preserve">2012년 11월 집행액(C)
</t>
  </si>
  <si>
    <t>온라인모금(해피빈, 신한아름인)</t>
  </si>
  <si>
    <t>카사지센 사업비 지원(자부담)</t>
  </si>
  <si>
    <t>이주사목위원회 지원(4개시설)</t>
  </si>
  <si>
    <t>바보의나눔 지원금</t>
  </si>
  <si>
    <t>회장 직책보조비</t>
  </si>
  <si>
    <t>사회복지사업 지원금</t>
  </si>
  <si>
    <t>구로구육아종합지원센터</t>
  </si>
  <si>
    <t>로사리아공동생활</t>
  </si>
  <si>
    <t>(단위 : 천원)</t>
  </si>
  <si>
    <t>신풍오피스텔 임대</t>
  </si>
  <si>
    <t>신림성모성당데이</t>
  </si>
  <si>
    <t>임대료 지원(본회)</t>
  </si>
  <si>
    <t xml:space="preserve"> - 메뉴얼제작비</t>
  </si>
  <si>
    <t>바오로교실주간보호</t>
  </si>
  <si>
    <t>시흥4동성당데이</t>
  </si>
  <si>
    <t>보금자리공동생활</t>
  </si>
  <si>
    <t>헬렌켈러주간보호</t>
  </si>
  <si>
    <t>프란치스코어린이집</t>
  </si>
  <si>
    <t>혼배기부 축복미</t>
  </si>
  <si>
    <t>화곡본동성당데이</t>
  </si>
  <si>
    <t>등촌7종합복지관</t>
  </si>
  <si>
    <t xml:space="preserve"> 자기개발과정</t>
  </si>
  <si>
    <t>야근 식대</t>
  </si>
  <si>
    <t>사회조사</t>
  </si>
  <si>
    <t>자기개발과정</t>
  </si>
  <si>
    <t>사랑의집</t>
  </si>
  <si>
    <t>1.  세 입</t>
  </si>
  <si>
    <t>7) 잡수입</t>
  </si>
  <si>
    <t>재산수입</t>
  </si>
  <si>
    <t>기타 시설비</t>
  </si>
  <si>
    <t>재난재해</t>
  </si>
  <si>
    <t>차량유지비</t>
  </si>
  <si>
    <t>교육사업</t>
  </si>
  <si>
    <t>출판사업</t>
  </si>
  <si>
    <t>기타추진비</t>
  </si>
  <si>
    <t>지역사회</t>
  </si>
  <si>
    <t>시설전출금</t>
  </si>
  <si>
    <t>선교200주년</t>
  </si>
  <si>
    <t>교구지원금</t>
  </si>
  <si>
    <t>이사회 회의비</t>
  </si>
  <si>
    <t>제세공과금</t>
  </si>
  <si>
    <t>기타지원금</t>
  </si>
  <si>
    <t>총  계</t>
  </si>
  <si>
    <t>교구보조금</t>
  </si>
  <si>
    <t>기관운영비</t>
  </si>
  <si>
    <t>모금사업</t>
  </si>
  <si>
    <t>기타잡수입</t>
  </si>
  <si>
    <t>사업평가회</t>
  </si>
  <si>
    <t>보호사업</t>
  </si>
  <si>
    <t>1) 재산수입</t>
  </si>
  <si>
    <t>혼배기부사업비</t>
  </si>
  <si>
    <t>세실리아장학금</t>
  </si>
  <si>
    <t>본당지원금</t>
  </si>
  <si>
    <t>복지사업</t>
  </si>
  <si>
    <t>디딤자리</t>
  </si>
  <si>
    <t>諸유지보수비</t>
  </si>
  <si>
    <t xml:space="preserve">제1조 </t>
  </si>
  <si>
    <t>소  계</t>
  </si>
  <si>
    <t>인터넷사용료</t>
  </si>
  <si>
    <t>본당모금사업</t>
  </si>
  <si>
    <t>지로모금사업비</t>
  </si>
  <si>
    <t>종사자
교육비</t>
  </si>
  <si>
    <t>도곡어린이집</t>
  </si>
  <si>
    <t>사업관리</t>
  </si>
  <si>
    <t>성동노인복지관</t>
  </si>
  <si>
    <t>지정후원금</t>
  </si>
  <si>
    <t>특별지원사업</t>
  </si>
  <si>
    <t>성모영보장학회</t>
  </si>
  <si>
    <t>증감(B-A)</t>
  </si>
  <si>
    <t>장학금 지급</t>
  </si>
  <si>
    <t>대외협력사업</t>
  </si>
  <si>
    <t>5) 후원금</t>
  </si>
  <si>
    <t>보미나어린이집</t>
  </si>
  <si>
    <t>한마음지원금</t>
  </si>
  <si>
    <t>기타수수료</t>
  </si>
  <si>
    <t>요안나장학회</t>
  </si>
  <si>
    <t>전례준비비</t>
  </si>
  <si>
    <t>해뜨락어린이집</t>
  </si>
  <si>
    <t>지정후원이월금</t>
  </si>
  <si>
    <t>자산취득비</t>
  </si>
  <si>
    <t>마음자리</t>
  </si>
  <si>
    <t>재해복구비</t>
  </si>
  <si>
    <t>기타예비비</t>
  </si>
  <si>
    <t>정근수당</t>
  </si>
  <si>
    <t>6) 상환금</t>
  </si>
  <si>
    <t>말가리다장학회</t>
  </si>
  <si>
    <t>5) 잡지출</t>
  </si>
  <si>
    <t>지정후원예비비</t>
  </si>
  <si>
    <t>공공요금</t>
  </si>
  <si>
    <t>금전출납</t>
  </si>
  <si>
    <t>2) 사업수입</t>
  </si>
  <si>
    <t>홍보출판</t>
  </si>
  <si>
    <t>모금관리</t>
  </si>
  <si>
    <t>장학금지급</t>
  </si>
  <si>
    <t>국민연금</t>
  </si>
  <si>
    <t>송화어린이집</t>
  </si>
  <si>
    <t>보조금수입</t>
  </si>
  <si>
    <t>한빛어린이집</t>
  </si>
  <si>
    <t>예금이자수입</t>
  </si>
  <si>
    <t>후원자관리</t>
  </si>
  <si>
    <t>전문가 자문비</t>
  </si>
  <si>
    <t>왕십리성당데이</t>
  </si>
  <si>
    <t>지로후원</t>
  </si>
  <si>
    <t>동작종합복지관</t>
  </si>
  <si>
    <t>산재보험</t>
  </si>
  <si>
    <t xml:space="preserve">제4조 </t>
  </si>
  <si>
    <t>교육사업수입</t>
  </si>
  <si>
    <t>소모품비</t>
  </si>
  <si>
    <t>강서푸드마켓</t>
  </si>
  <si>
    <t>유락종합복지관</t>
  </si>
  <si>
    <t>다향공동생활</t>
  </si>
  <si>
    <t>천호동성당데이</t>
  </si>
  <si>
    <t>시설지정기탁</t>
  </si>
  <si>
    <t>자부담이월금</t>
  </si>
  <si>
    <t>금천노인복지관</t>
  </si>
  <si>
    <t>기타보조금수입</t>
  </si>
  <si>
    <t>교육자문위원회</t>
  </si>
  <si>
    <t>자기계발비</t>
  </si>
  <si>
    <t>운영위원회의</t>
  </si>
  <si>
    <t>목동어린이집</t>
  </si>
  <si>
    <t>건강보험</t>
  </si>
  <si>
    <t>재가특별지원</t>
  </si>
  <si>
    <t>상계동성당데이</t>
  </si>
  <si>
    <t>우편물발송비</t>
  </si>
  <si>
    <t>직원 경조사비</t>
  </si>
  <si>
    <t>고덕양로원</t>
  </si>
  <si>
    <t>시설장비유지비</t>
  </si>
  <si>
    <t>3) 사업비</t>
  </si>
  <si>
    <t>요양보험</t>
  </si>
  <si>
    <t>기타재산수입</t>
  </si>
  <si>
    <t>퇴직연금</t>
  </si>
  <si>
    <t>지역사회모금</t>
  </si>
  <si>
    <t>고용보험</t>
  </si>
  <si>
    <t>임대수입</t>
  </si>
  <si>
    <t>고척동성당데이</t>
  </si>
  <si>
    <t>구파발성당데이</t>
  </si>
  <si>
    <t>4) 전입금</t>
  </si>
  <si>
    <t xml:space="preserve">제5조 </t>
  </si>
  <si>
    <t>차년도이월금</t>
  </si>
  <si>
    <t>햇빛자리</t>
  </si>
  <si>
    <t>차량유류대</t>
  </si>
  <si>
    <t>1) 사무비</t>
  </si>
  <si>
    <t>한빛종합복지관</t>
  </si>
  <si>
    <t>정기업무점검</t>
  </si>
  <si>
    <t>소라네공동생활</t>
  </si>
  <si>
    <t>비둘기주간보호</t>
  </si>
  <si>
    <t>은도어린이집</t>
  </si>
  <si>
    <t>기타운영비</t>
  </si>
  <si>
    <t>방배어린이집</t>
  </si>
  <si>
    <t>직책보조비</t>
  </si>
  <si>
    <t>기말수당</t>
  </si>
  <si>
    <t>비율(%)</t>
  </si>
  <si>
    <t>지원사업</t>
  </si>
  <si>
    <t>홈페이지 관리</t>
  </si>
  <si>
    <t>서리풀주간보호</t>
  </si>
  <si>
    <t>CMS관리비</t>
  </si>
  <si>
    <t>사업수입</t>
  </si>
  <si>
    <t>법인세환급금</t>
  </si>
  <si>
    <t>신망애의집</t>
  </si>
  <si>
    <t>연구기획사업</t>
  </si>
  <si>
    <t>자동차보험모금</t>
  </si>
  <si>
    <t>연희네공동생활</t>
  </si>
  <si>
    <t>홍보대사관리</t>
  </si>
  <si>
    <t>서울주보 홍보</t>
  </si>
  <si>
    <t>활동가교육</t>
  </si>
  <si>
    <t>상계종합복지관</t>
  </si>
  <si>
    <t>공모사업지원금</t>
  </si>
  <si>
    <t>신당종합복지관</t>
  </si>
  <si>
    <t>다사랑공동생활</t>
  </si>
  <si>
    <t>기타후생경비</t>
  </si>
  <si>
    <t>성지보호작업장</t>
  </si>
  <si>
    <t>및 기타</t>
  </si>
  <si>
    <t>성가정입양원</t>
  </si>
  <si>
    <t>고액후원자관리</t>
  </si>
  <si>
    <t>홍보사업</t>
  </si>
  <si>
    <t>한가족장학회</t>
  </si>
  <si>
    <t>방송모금</t>
  </si>
  <si>
    <t>3) 보조금</t>
  </si>
  <si>
    <t>신망애공동생활</t>
  </si>
  <si>
    <t>2.  세 출</t>
  </si>
  <si>
    <t>연구사업</t>
  </si>
  <si>
    <t>행운동성당데이</t>
  </si>
  <si>
    <t>후원자통합관리</t>
  </si>
  <si>
    <t>갈현동성당데이</t>
  </si>
  <si>
    <t>신당동성당데이</t>
  </si>
  <si>
    <t>한국카리타스</t>
  </si>
  <si>
    <t>출장 여비</t>
  </si>
  <si>
    <t>계좌입금 후원</t>
  </si>
  <si>
    <t>공모지원사업</t>
  </si>
  <si>
    <t>6) 이월금</t>
  </si>
  <si>
    <t>누림학교</t>
  </si>
  <si>
    <t>등록단체지원금</t>
  </si>
  <si>
    <t>금호동성당데이</t>
  </si>
  <si>
    <t>일반모금</t>
  </si>
  <si>
    <t>대외협력
사업</t>
  </si>
  <si>
    <t>벗들의집</t>
  </si>
  <si>
    <t>본당방문모금</t>
  </si>
  <si>
    <t>물품후원탁송료</t>
  </si>
  <si>
    <t>사회복지시설</t>
  </si>
  <si>
    <t>사랑손주간보호</t>
  </si>
  <si>
    <t>루치아공동생활</t>
  </si>
  <si>
    <t>우리들의공부방</t>
  </si>
  <si>
    <t>중곡종합복지관</t>
  </si>
  <si>
    <t>우리집공동체</t>
  </si>
  <si>
    <t>성과공유회</t>
  </si>
  <si>
    <t>두레네공동생활</t>
  </si>
  <si>
    <t>혜화동데이케어</t>
  </si>
  <si>
    <t>해뜨는집</t>
  </si>
  <si>
    <t>시설장연수</t>
  </si>
  <si>
    <t>장학사업</t>
  </si>
  <si>
    <t>본당사회</t>
  </si>
  <si>
    <t>기타 소송경비 등</t>
  </si>
  <si>
    <t>지역사회모금사업</t>
  </si>
  <si>
    <t>재난재해
사업비</t>
  </si>
  <si>
    <t>장애인고용장려금</t>
  </si>
  <si>
    <t>시설인사위원회 회의비</t>
  </si>
  <si>
    <t>사회사목국 연계</t>
  </si>
  <si>
    <t>성빈센트환경마을</t>
  </si>
  <si>
    <t>시설전출금
(후원금)</t>
  </si>
  <si>
    <t>부회장 직책보조비</t>
  </si>
  <si>
    <t xml:space="preserve"> - 업무점검교통비</t>
  </si>
  <si>
    <t>한가족장학금 지정후원</t>
  </si>
  <si>
    <t>내방자 긴급지원</t>
  </si>
  <si>
    <t>성모(등촌)어린이집</t>
  </si>
  <si>
    <t>덕계동 임대수입</t>
  </si>
  <si>
    <t>운영위원회회의비</t>
  </si>
  <si>
    <t>강서직업재활센터</t>
  </si>
  <si>
    <t>비지정후원이월금</t>
  </si>
  <si>
    <t>공모지원사업 운영비</t>
  </si>
  <si>
    <t>2) 재산조성비</t>
  </si>
  <si>
    <t>화해의집 쉼자리</t>
  </si>
  <si>
    <t>후원관리프로그램</t>
  </si>
  <si>
    <t>나자로보호작업장</t>
  </si>
  <si>
    <t>성가정노인복지관</t>
  </si>
  <si>
    <t>헬렌켈러단기거주</t>
  </si>
  <si>
    <t>꿈자람터장애인주간</t>
  </si>
  <si>
    <t>수용비 및
수수료</t>
  </si>
  <si>
    <t>8) 예비비 및 기타</t>
  </si>
  <si>
    <t>베들레헴어린이집</t>
  </si>
  <si>
    <t>중구장애인복지관</t>
  </si>
  <si>
    <t>연차보고서 발간</t>
  </si>
  <si>
    <t>사회보험
부담금</t>
  </si>
  <si>
    <t>비둘기직업적응훈련시설</t>
  </si>
  <si>
    <t>한빛장애인주간보호</t>
  </si>
  <si>
    <t>한국사회적기업진흥원</t>
  </si>
  <si>
    <t>긴급재난 직접지원비</t>
  </si>
  <si>
    <t>시설장비
유지비</t>
  </si>
  <si>
    <t>4) 과년도지출</t>
  </si>
  <si>
    <t>경동제약지정후원금</t>
  </si>
  <si>
    <t>대림절 저금통(개인)</t>
  </si>
  <si>
    <t>지정기탁지원사업</t>
  </si>
  <si>
    <t>경동제약 지정기탁사업</t>
  </si>
  <si>
    <t>사랑손직업적응훈련시설</t>
  </si>
  <si>
    <t>7) 시설전출금</t>
  </si>
  <si>
    <t>장학사업
지정후원금</t>
  </si>
  <si>
    <t>동화나라어린이집</t>
  </si>
  <si>
    <t>서초3단지어린이집</t>
  </si>
  <si>
    <t xml:space="preserve">동작노인복지관 </t>
  </si>
  <si>
    <t>예비비
및 기타</t>
  </si>
  <si>
    <t>사순절 저금통(개인)</t>
  </si>
  <si>
    <t>한마음한몸
지정후원금</t>
  </si>
  <si>
    <t>바오로교실작업장</t>
  </si>
  <si>
    <t>시설비</t>
  </si>
  <si>
    <t>직책</t>
  </si>
  <si>
    <t>재산</t>
  </si>
  <si>
    <t>원</t>
  </si>
  <si>
    <t>식</t>
  </si>
  <si>
    <t>조성비</t>
  </si>
  <si>
    <t>대</t>
  </si>
  <si>
    <t>수입</t>
  </si>
  <si>
    <t>차량비</t>
  </si>
  <si>
    <t>근속</t>
  </si>
  <si>
    <t>후원금</t>
  </si>
  <si>
    <t>/</t>
  </si>
  <si>
    <t>항</t>
  </si>
  <si>
    <t>회의비</t>
  </si>
  <si>
    <t>업무</t>
  </si>
  <si>
    <t>합계</t>
  </si>
  <si>
    <t>관</t>
  </si>
  <si>
    <t>회</t>
  </si>
  <si>
    <t>월</t>
  </si>
  <si>
    <t>×</t>
  </si>
  <si>
    <t>목</t>
  </si>
  <si>
    <t>=</t>
  </si>
  <si>
    <t>급식비</t>
  </si>
  <si>
    <t>사무비</t>
  </si>
  <si>
    <t>전입금</t>
  </si>
  <si>
    <t>수당</t>
  </si>
  <si>
    <t>소계</t>
  </si>
  <si>
    <t xml:space="preserve"> =</t>
  </si>
  <si>
    <t>전출금</t>
  </si>
  <si>
    <t>예비비</t>
  </si>
  <si>
    <t>지정</t>
  </si>
  <si>
    <t>잡지출</t>
  </si>
  <si>
    <t>x</t>
  </si>
  <si>
    <t>인건비</t>
  </si>
  <si>
    <t xml:space="preserve"> </t>
  </si>
  <si>
    <t>추진비</t>
  </si>
  <si>
    <t>기본</t>
  </si>
  <si>
    <t>비지정</t>
  </si>
  <si>
    <t>명</t>
  </si>
  <si>
    <t>CMS</t>
  </si>
  <si>
    <t>계</t>
  </si>
  <si>
    <t>급여</t>
  </si>
  <si>
    <t>금액</t>
  </si>
  <si>
    <t>반환금</t>
  </si>
  <si>
    <t>잡수입</t>
  </si>
  <si>
    <t>종결</t>
  </si>
  <si>
    <t>이월금</t>
  </si>
  <si>
    <t>곳</t>
  </si>
  <si>
    <t>비율</t>
  </si>
  <si>
    <t>사업비</t>
  </si>
  <si>
    <t>총계</t>
  </si>
  <si>
    <t>직무</t>
  </si>
  <si>
    <t>법정</t>
  </si>
  <si>
    <t>대부료</t>
  </si>
  <si>
    <t>운영비</t>
  </si>
  <si>
    <t>분기</t>
  </si>
  <si>
    <t xml:space="preserve">  </t>
  </si>
  <si>
    <t>여비</t>
  </si>
  <si>
    <t>바보</t>
  </si>
  <si>
    <t>천원</t>
  </si>
  <si>
    <t>본봉</t>
  </si>
  <si>
    <t>온라인 홍보컨텐츠 구입</t>
  </si>
  <si>
    <t>서울대교구성당지정후원금</t>
  </si>
  <si>
    <t>사회복지사목 시범본당 운영</t>
  </si>
  <si>
    <t>예다움보듬이나눔이어린이집</t>
  </si>
  <si>
    <t>요안나장학기금 이자수입</t>
  </si>
  <si>
    <t>특별수당(부활,휴가,성탄)</t>
  </si>
  <si>
    <t>비지정후원 차년도이월금</t>
  </si>
  <si>
    <t>본당 자원봉사 
관리및 운영</t>
  </si>
  <si>
    <t>선교200주년장학금 지정후원</t>
  </si>
  <si>
    <t>사무실 및 교육실 임차료</t>
  </si>
  <si>
    <t>성모영보장학사업 지정후원</t>
  </si>
  <si>
    <t>다과구입 등 기타회의비</t>
  </si>
  <si>
    <t>통신사 기지국 임대수입</t>
  </si>
  <si>
    <t>성모영보장학기금  이자수입</t>
  </si>
  <si>
    <t>자동차세 및 자동차보험료</t>
  </si>
  <si>
    <t>희망의밥(바보 개인지정기탁)</t>
  </si>
  <si>
    <t xml:space="preserve"> 특별과정(가톨릭에코연대)</t>
  </si>
  <si>
    <t>말가리다장학기금 이자수입</t>
  </si>
  <si>
    <t>2020년 법인세 환급</t>
  </si>
  <si>
    <t xml:space="preserve">본당사회복지자문위원회 </t>
  </si>
  <si>
    <t>기타재산수입 및 배당수입</t>
  </si>
  <si>
    <t>스즈끼씨엠씨지정기탁사업</t>
  </si>
  <si>
    <t>동자동 임대수입(4층)</t>
  </si>
  <si>
    <t>사업계획서, 보고서 발간</t>
  </si>
  <si>
    <t>기쁜우리월등소송관련비 지원</t>
  </si>
  <si>
    <t>사회복지회 사제 급여 지원금</t>
  </si>
  <si>
    <t>성지주일(사순)2차헌금</t>
  </si>
  <si>
    <t xml:space="preserve">직영수탁시설 근조기운영 </t>
  </si>
  <si>
    <t>사례컨퍼런스 및 사례집제작</t>
  </si>
  <si>
    <t>직원교육 및 연수(내외부)</t>
  </si>
  <si>
    <t>자선주일(대림)2차헌금</t>
  </si>
  <si>
    <t>온라인 모금 웹진 제작</t>
  </si>
  <si>
    <t>전자지급결제대행 수수료</t>
  </si>
  <si>
    <t>등기,평가, 중개수수료 등</t>
  </si>
  <si>
    <t xml:space="preserve"> - 점검단교육비및 평가회비</t>
  </si>
  <si>
    <t>한끼100원나누기 사업비</t>
  </si>
  <si>
    <t>장학금지급(1~12월)</t>
  </si>
  <si>
    <t>통합네트워크시스템 유지비</t>
  </si>
  <si>
    <t>요안나장학사업 지정후원</t>
  </si>
  <si>
    <t>본당사회복지 공모지원사업</t>
  </si>
  <si>
    <t>취약계층지원사업</t>
  </si>
  <si>
    <t>생명존중
문화만들기</t>
  </si>
  <si>
    <t>전기 · 전화요금</t>
  </si>
  <si>
    <t>동절기노숙인야간순회</t>
  </si>
  <si>
    <t>너울자리공동생활</t>
  </si>
  <si>
    <t>마로니에공동생활</t>
  </si>
  <si>
    <t>취약계층 주거비 지원</t>
  </si>
  <si>
    <t>옥수동아파트 임대수입</t>
  </si>
  <si>
    <t>샛별지역아동센터</t>
  </si>
  <si>
    <t>헬렌켈러공동생활</t>
  </si>
  <si>
    <t>장학회 후원금 모금</t>
  </si>
  <si>
    <t xml:space="preserve"> - 특별업무점검비</t>
  </si>
  <si>
    <t>노숙인 야간순회</t>
  </si>
  <si>
    <t xml:space="preserve"> 카리타스정체성</t>
  </si>
  <si>
    <t>구리아파트 임대수입</t>
  </si>
  <si>
    <t>하늘자리공동생활</t>
  </si>
  <si>
    <t>홍보물 및 평가회의</t>
  </si>
  <si>
    <t>카리타스정체성과정</t>
  </si>
  <si>
    <t>가톨릭에코
연대사업</t>
  </si>
  <si>
    <t>시범본당 운영지원</t>
  </si>
  <si>
    <t>스즈끼씨엠씨 후원금</t>
  </si>
  <si>
    <t>모범본당 운영지원</t>
  </si>
  <si>
    <t>사례집 제작 및 배포</t>
  </si>
  <si>
    <t>시설본당 공동사업지원</t>
  </si>
  <si>
    <t>사업계획 및 평가</t>
  </si>
  <si>
    <t>한우리보호작업장</t>
  </si>
  <si>
    <t>회계감사및 세무조정료</t>
  </si>
  <si>
    <t>헬렌켈러공동생활2</t>
  </si>
  <si>
    <t>한끼100원모금</t>
  </si>
  <si>
    <t>비지정후원 예비비</t>
  </si>
  <si>
    <t>CS노인통합
사례관리</t>
  </si>
  <si>
    <t>사업수행본당 평가회</t>
  </si>
  <si>
    <t>사업설명회 및 심사</t>
  </si>
  <si>
    <t>한우리정보문화센터</t>
  </si>
  <si>
    <t>장학기금
이자수입</t>
  </si>
  <si>
    <t>양천데이케어센터</t>
  </si>
  <si>
    <t>사순절/대림절 모금</t>
  </si>
  <si>
    <t>지정후원 차년도이월금</t>
  </si>
  <si>
    <t>본당사회복지활동지원</t>
  </si>
  <si>
    <t>본당 사업 지원금</t>
  </si>
  <si>
    <t>양천어르신요양센터</t>
  </si>
  <si>
    <t>주교회의 지원금 반환</t>
  </si>
  <si>
    <t>직원 회의비 등</t>
  </si>
  <si>
    <t>지정기탁시설지원 등</t>
  </si>
  <si>
    <t>강일성모노인요양</t>
  </si>
  <si>
    <t>운영위원 회의비</t>
  </si>
  <si>
    <t>사무용  비품구입</t>
  </si>
  <si>
    <t>특별수당(설,추석)</t>
  </si>
  <si>
    <t>마고네지역아동센터</t>
  </si>
  <si>
    <t>화곡성모공동생활</t>
  </si>
  <si>
    <t xml:space="preserve">선종봉사부 반환금 </t>
  </si>
  <si>
    <t>사회적기업진흥원 사업</t>
  </si>
  <si>
    <t>취약계층 긴급지원사업</t>
  </si>
  <si>
    <t>꿈손단기보호시설</t>
  </si>
  <si>
    <t>2. 세입의 주요 재원은 다음과 같다.</t>
  </si>
  <si>
    <t>명일동성당지원금(성가정노인복지관지원)</t>
  </si>
  <si>
    <t>이는 차기 추가경정예산에 반영해야 한다.</t>
  </si>
  <si>
    <t>월</t>
    <phoneticPr fontId="9" type="noConversion"/>
  </si>
  <si>
    <t>사순대림 저금통(본당)</t>
    <phoneticPr fontId="9" type="noConversion"/>
  </si>
  <si>
    <t>성가정데이케어 폐업 잔액</t>
    <phoneticPr fontId="9" type="noConversion"/>
  </si>
  <si>
    <t>원</t>
    <phoneticPr fontId="9" type="noConversion"/>
  </si>
  <si>
    <t>서울가톨릭사회복지회 2022년  세입·세출 예산</t>
    <phoneticPr fontId="9" type="noConversion"/>
  </si>
  <si>
    <t>2022년
예산(B)</t>
    <phoneticPr fontId="9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</si>
  <si>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</si>
  <si>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</si>
  <si>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명</t>
    <phoneticPr fontId="9" type="noConversion"/>
  </si>
  <si>
    <t>시설전출금+시설전출후원금</t>
    <phoneticPr fontId="9" type="noConversion"/>
  </si>
  <si>
    <t>시설전출금</t>
    <phoneticPr fontId="9" type="noConversion"/>
  </si>
  <si>
    <t>&lt;시설 폐업&gt;</t>
    <phoneticPr fontId="9" type="noConversion"/>
  </si>
  <si>
    <t>2021.8.21수탁종료</t>
    <phoneticPr fontId="9" type="noConversion"/>
  </si>
  <si>
    <t>&lt;사회복지사업비로 통합&gt;</t>
    <phoneticPr fontId="9" type="noConversion"/>
  </si>
  <si>
    <t>시설 수탁관리비 등(시설운영사업비로 이동)</t>
    <phoneticPr fontId="9" type="noConversion"/>
  </si>
  <si>
    <t>법인재산관리비(시설운영사업비로 이동)</t>
    <phoneticPr fontId="9" type="noConversion"/>
  </si>
  <si>
    <t>법인 행사비(시설운영사업비로 이동)</t>
    <phoneticPr fontId="9" type="noConversion"/>
  </si>
  <si>
    <t>운영사업</t>
    <phoneticPr fontId="9" type="noConversion"/>
  </si>
  <si>
    <t>시설 수탁관리비</t>
    <phoneticPr fontId="9" type="noConversion"/>
  </si>
  <si>
    <t>시설 재산관리비</t>
    <phoneticPr fontId="9" type="noConversion"/>
  </si>
  <si>
    <t>법인/시설
연대사업비</t>
    <phoneticPr fontId="9" type="noConversion"/>
  </si>
  <si>
    <t>수탁신청 및 이행보증보험료 등</t>
    <phoneticPr fontId="9" type="noConversion"/>
  </si>
  <si>
    <t>신년인사회 등 행사비</t>
    <phoneticPr fontId="9" type="noConversion"/>
  </si>
  <si>
    <t>시설방문 및 축하금</t>
    <phoneticPr fontId="9" type="noConversion"/>
  </si>
  <si>
    <t>시설 고충처리위원회</t>
    <phoneticPr fontId="9" type="noConversion"/>
  </si>
  <si>
    <t>직영수탁시설방문 및 축하금(법인/시설연대사업비로 이동)</t>
    <phoneticPr fontId="9" type="noConversion"/>
  </si>
  <si>
    <t>소  계</t>
    <phoneticPr fontId="9" type="noConversion"/>
  </si>
  <si>
    <t>&lt;신규: 기타운영비 및 사회복지시설지원사업에서 이동&gt;</t>
    <phoneticPr fontId="9" type="noConversion"/>
  </si>
  <si>
    <t>신규</t>
    <phoneticPr fontId="9" type="noConversion"/>
  </si>
  <si>
    <t>&lt;항 이동&gt;</t>
    <phoneticPr fontId="9" type="noConversion"/>
  </si>
  <si>
    <t>교정사목위원회 지원</t>
    <phoneticPr fontId="9" type="noConversion"/>
  </si>
  <si>
    <t>업무점검</t>
    <phoneticPr fontId="9" type="noConversion"/>
  </si>
  <si>
    <t>2022년  예산 총칙</t>
    <phoneticPr fontId="9" type="noConversion"/>
  </si>
  <si>
    <t>수탁종료(2021.12)</t>
    <phoneticPr fontId="9" type="noConversion"/>
  </si>
  <si>
    <t>2021년한마음지원금 잔액반환 등</t>
    <phoneticPr fontId="9" type="noConversion"/>
  </si>
  <si>
    <t>취약계층 생계비 지원</t>
    <phoneticPr fontId="9" type="noConversion"/>
  </si>
  <si>
    <t>취약계층 의료비 지원</t>
    <phoneticPr fontId="9" type="noConversion"/>
  </si>
  <si>
    <t>한국종사협, 서복연 등</t>
    <phoneticPr fontId="9" type="noConversion"/>
  </si>
  <si>
    <t>인식개선사업</t>
    <phoneticPr fontId="9" type="noConversion"/>
  </si>
  <si>
    <t>온라인매체 콘텐츠 제작</t>
    <phoneticPr fontId="9" type="noConversion"/>
  </si>
  <si>
    <t>전문인력양성및 캠페인</t>
    <phoneticPr fontId="9" type="noConversion"/>
  </si>
  <si>
    <t>곳</t>
    <phoneticPr fontId="9" type="noConversion"/>
  </si>
  <si>
    <t>부</t>
    <phoneticPr fontId="9" type="noConversion"/>
  </si>
  <si>
    <t>혼배기부 홍보지 제작비</t>
    <phoneticPr fontId="9" type="noConversion"/>
  </si>
  <si>
    <t>기타관리비(신청서 제작 등)</t>
    <phoneticPr fontId="9" type="noConversion"/>
  </si>
  <si>
    <t>홍보동영상</t>
    <phoneticPr fontId="9" type="noConversion"/>
  </si>
  <si>
    <t>강사비</t>
    <phoneticPr fontId="9" type="noConversion"/>
  </si>
  <si>
    <t>대관비,진행비</t>
    <phoneticPr fontId="9" type="noConversion"/>
  </si>
  <si>
    <t>간식비,홍보비</t>
    <phoneticPr fontId="9" type="noConversion"/>
  </si>
  <si>
    <t>2021년4차
추경예산(A)</t>
    <phoneticPr fontId="9" type="noConversion"/>
  </si>
  <si>
    <t>노후시설환경개선지정후원</t>
    <phoneticPr fontId="9" type="noConversion"/>
  </si>
  <si>
    <t>재산세 및 재산관련 보험</t>
    <phoneticPr fontId="9" type="noConversion"/>
  </si>
  <si>
    <t>종합부동산세</t>
    <phoneticPr fontId="9" type="noConversion"/>
  </si>
  <si>
    <t>수탁종료(2021.12)</t>
    <phoneticPr fontId="9" type="noConversion"/>
  </si>
  <si>
    <t>수탁종료(2021.12.02)</t>
    <phoneticPr fontId="9" type="noConversion"/>
  </si>
  <si>
    <t>신규</t>
    <phoneticPr fontId="9" type="noConversion"/>
  </si>
  <si>
    <t>신규</t>
    <phoneticPr fontId="9" type="noConversion"/>
  </si>
  <si>
    <t>자선주일ARS모금 47,452,500원(2021년)</t>
    <phoneticPr fontId="9" type="noConversion"/>
  </si>
  <si>
    <t>서로함께공동생활</t>
    <phoneticPr fontId="9" type="noConversion"/>
  </si>
  <si>
    <t>2021년 제4차 추가경정예산 대비 8.7%  감소하였다.</t>
    <phoneticPr fontId="9" type="noConversion"/>
  </si>
  <si>
    <t>보호사업</t>
    <phoneticPr fontId="9" type="noConversion"/>
  </si>
  <si>
    <t>사회복지법인 서울가톨릭사회복지회의  2022년 예산(안) 세입 · 세출액은 각각 8,574,938천원이며</t>
    <phoneticPr fontId="9" type="noConversion"/>
  </si>
  <si>
    <t>지역사회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</si>
</sst>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</numFmts>
  <fonts count="28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rgb="FFFF0000"/>
      <name val="굴림체"/>
      <family val="3"/>
      <charset val="129"/>
    </font>
    <font>
      <sz val="9"/>
      <color rgb="FFFF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굴림체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4"/>
      <name val="맑은 고딕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4"/>
      <name val="굴림체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  <font>
      <sz val="10"/>
      <color rgb="FF00B0F0"/>
      <name val="맑은 고딕"/>
      <family val="3"/>
      <charset val="129"/>
    </font>
    <font>
      <sz val="11"/>
      <color rgb="FF00B0F0"/>
      <name val="맑은 고딕"/>
      <family val="3"/>
      <charset val="129"/>
    </font>
    <font>
      <b/>
      <sz val="1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9" fontId="8" fillId="0" borderId="0">
      <alignment vertical="center"/>
    </xf>
    <xf numFmtId="41" fontId="8" fillId="0" borderId="0">
      <alignment vertical="center"/>
    </xf>
    <xf numFmtId="9" fontId="8" fillId="0" borderId="0">
      <alignment vertical="center"/>
    </xf>
    <xf numFmtId="41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89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>
      <alignment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3" fillId="0" borderId="0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4" fillId="0" borderId="0" xfId="0" quotePrefix="1" applyNumberFormat="1" applyFont="1" applyFill="1" applyBorder="1" applyAlignment="1">
      <alignment horizontal="center" vertical="center"/>
    </xf>
    <xf numFmtId="0" fontId="4" fillId="0" borderId="28" xfId="0" applyNumberFormat="1" applyFont="1" applyFill="1" applyBorder="1">
      <alignment vertical="center"/>
    </xf>
    <xf numFmtId="41" fontId="4" fillId="0" borderId="41" xfId="2" applyNumberFormat="1" applyFont="1" applyBorder="1">
      <alignment vertical="center"/>
    </xf>
    <xf numFmtId="0" fontId="4" fillId="0" borderId="41" xfId="0" applyNumberFormat="1" applyFont="1" applyBorder="1" applyAlignment="1">
      <alignment horizontal="center" vertical="center"/>
    </xf>
    <xf numFmtId="0" fontId="4" fillId="0" borderId="41" xfId="0" applyNumberFormat="1" applyFont="1" applyBorder="1">
      <alignment vertical="center"/>
    </xf>
    <xf numFmtId="0" fontId="4" fillId="0" borderId="25" xfId="0" applyNumberFormat="1" applyFont="1" applyBorder="1">
      <alignment vertical="center"/>
    </xf>
    <xf numFmtId="41" fontId="4" fillId="0" borderId="0" xfId="4" applyNumberFormat="1" applyFont="1" applyFill="1" applyBorder="1">
      <alignment vertical="center"/>
    </xf>
    <xf numFmtId="0" fontId="4" fillId="0" borderId="8" xfId="0" applyNumberFormat="1" applyFont="1" applyBorder="1" applyAlignment="1">
      <alignment horizontal="left" vertical="center"/>
    </xf>
    <xf numFmtId="0" fontId="5" fillId="0" borderId="41" xfId="0" applyNumberFormat="1" applyFont="1" applyBorder="1" applyAlignment="1">
      <alignment horizontal="center" vertical="center"/>
    </xf>
    <xf numFmtId="0" fontId="4" fillId="0" borderId="41" xfId="0" quotePrefix="1" applyNumberFormat="1" applyFont="1" applyBorder="1" applyAlignment="1">
      <alignment horizontal="center" vertical="center"/>
    </xf>
    <xf numFmtId="41" fontId="4" fillId="0" borderId="41" xfId="4" applyNumberFormat="1" applyFont="1" applyBorder="1">
      <alignment vertical="center"/>
    </xf>
    <xf numFmtId="41" fontId="4" fillId="0" borderId="37" xfId="4" applyNumberFormat="1" applyFont="1" applyBorder="1">
      <alignment vertical="center"/>
    </xf>
    <xf numFmtId="0" fontId="4" fillId="0" borderId="37" xfId="0" applyNumberFormat="1" applyFont="1" applyBorder="1">
      <alignment vertical="center"/>
    </xf>
    <xf numFmtId="0" fontId="5" fillId="0" borderId="37" xfId="0" applyNumberFormat="1" applyFont="1" applyBorder="1" applyAlignment="1">
      <alignment horizontal="center" vertical="center"/>
    </xf>
    <xf numFmtId="0" fontId="4" fillId="0" borderId="38" xfId="0" applyNumberFormat="1" applyFont="1" applyBorder="1">
      <alignment vertical="center"/>
    </xf>
    <xf numFmtId="41" fontId="4" fillId="0" borderId="0" xfId="2" applyNumberFormat="1" applyFont="1" applyFill="1" applyBorder="1">
      <alignment vertical="center"/>
    </xf>
    <xf numFmtId="41" fontId="4" fillId="0" borderId="0" xfId="2" applyNumberFormat="1" applyFont="1" applyBorder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28" xfId="0" applyNumberFormat="1" applyFont="1" applyBorder="1">
      <alignment vertical="center"/>
    </xf>
    <xf numFmtId="0" fontId="4" fillId="0" borderId="22" xfId="0" applyNumberFormat="1" applyFont="1" applyBorder="1" applyAlignment="1">
      <alignment horizontal="left" vertical="center"/>
    </xf>
    <xf numFmtId="0" fontId="4" fillId="0" borderId="22" xfId="0" applyNumberFormat="1" applyFont="1" applyFill="1" applyBorder="1" applyAlignment="1">
      <alignment horizontal="left" vertical="center" shrinkToFit="1"/>
    </xf>
    <xf numFmtId="0" fontId="11" fillId="0" borderId="42" xfId="0" applyNumberFormat="1" applyFont="1" applyBorder="1" applyAlignment="1">
      <alignment horizontal="center" vertical="center"/>
    </xf>
    <xf numFmtId="41" fontId="11" fillId="0" borderId="3" xfId="2" applyNumberFormat="1" applyFont="1" applyBorder="1" applyAlignment="1">
      <alignment vertical="center"/>
    </xf>
    <xf numFmtId="41" fontId="11" fillId="0" borderId="39" xfId="2" applyNumberFormat="1" applyFont="1" applyFill="1" applyBorder="1" applyAlignment="1">
      <alignment vertical="center"/>
    </xf>
    <xf numFmtId="3" fontId="11" fillId="0" borderId="3" xfId="2" applyNumberFormat="1" applyFont="1" applyFill="1" applyBorder="1" applyAlignment="1">
      <alignment vertical="center"/>
    </xf>
    <xf numFmtId="180" fontId="11" fillId="0" borderId="3" xfId="2" applyNumberFormat="1" applyFont="1" applyBorder="1" applyAlignment="1">
      <alignment vertical="center"/>
    </xf>
    <xf numFmtId="41" fontId="10" fillId="0" borderId="37" xfId="0" applyNumberFormat="1" applyFont="1" applyBorder="1" applyAlignment="1">
      <alignment vertical="center"/>
    </xf>
    <xf numFmtId="0" fontId="10" fillId="0" borderId="38" xfId="0" applyNumberFormat="1" applyFont="1" applyBorder="1">
      <alignment vertical="center"/>
    </xf>
    <xf numFmtId="0" fontId="10" fillId="0" borderId="37" xfId="0" applyNumberFormat="1" applyFont="1" applyFill="1" applyBorder="1" applyAlignment="1">
      <alignment horizontal="left" vertical="center" shrinkToFit="1"/>
    </xf>
    <xf numFmtId="41" fontId="10" fillId="0" borderId="37" xfId="4" applyNumberFormat="1" applyFont="1" applyFill="1" applyBorder="1">
      <alignment vertical="center"/>
    </xf>
    <xf numFmtId="0" fontId="10" fillId="0" borderId="37" xfId="0" applyNumberFormat="1" applyFont="1" applyFill="1" applyBorder="1">
      <alignment vertical="center"/>
    </xf>
    <xf numFmtId="0" fontId="12" fillId="0" borderId="37" xfId="0" applyNumberFormat="1" applyFont="1" applyFill="1" applyBorder="1" applyAlignment="1">
      <alignment horizontal="center" vertical="center"/>
    </xf>
    <xf numFmtId="41" fontId="10" fillId="0" borderId="37" xfId="4" applyNumberFormat="1" applyFont="1" applyBorder="1">
      <alignment vertical="center"/>
    </xf>
    <xf numFmtId="41" fontId="10" fillId="0" borderId="0" xfId="4" applyNumberFormat="1" applyFont="1" applyFill="1" applyBorder="1">
      <alignment vertical="center"/>
    </xf>
    <xf numFmtId="0" fontId="10" fillId="0" borderId="0" xfId="0" applyNumberFormat="1" applyFont="1" applyFill="1" applyBorder="1">
      <alignment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10" fillId="0" borderId="0" xfId="0" quotePrefix="1" applyNumberFormat="1" applyFont="1" applyBorder="1" applyAlignment="1">
      <alignment horizontal="center" vertical="center"/>
    </xf>
    <xf numFmtId="41" fontId="10" fillId="0" borderId="0" xfId="4" applyNumberFormat="1" applyFont="1" applyBorder="1">
      <alignment vertical="center"/>
    </xf>
    <xf numFmtId="0" fontId="10" fillId="0" borderId="28" xfId="0" applyNumberFormat="1" applyFont="1" applyBorder="1">
      <alignment vertical="center"/>
    </xf>
    <xf numFmtId="0" fontId="10" fillId="0" borderId="37" xfId="0" applyNumberFormat="1" applyFont="1" applyBorder="1" applyAlignment="1">
      <alignment horizontal="left" vertical="center"/>
    </xf>
    <xf numFmtId="0" fontId="10" fillId="0" borderId="37" xfId="0" applyNumberFormat="1" applyFont="1" applyBorder="1">
      <alignment vertical="center"/>
    </xf>
    <xf numFmtId="0" fontId="12" fillId="0" borderId="37" xfId="0" applyNumberFormat="1" applyFont="1" applyBorder="1" applyAlignment="1">
      <alignment horizontal="center" vertical="center"/>
    </xf>
    <xf numFmtId="0" fontId="10" fillId="0" borderId="29" xfId="0" applyNumberFormat="1" applyFont="1" applyBorder="1" applyAlignment="1">
      <alignment horizontal="left" vertical="center"/>
    </xf>
    <xf numFmtId="41" fontId="10" fillId="0" borderId="29" xfId="4" applyNumberFormat="1" applyFont="1" applyBorder="1">
      <alignment vertical="center"/>
    </xf>
    <xf numFmtId="0" fontId="10" fillId="0" borderId="29" xfId="0" applyNumberFormat="1" applyFont="1" applyBorder="1">
      <alignment vertical="center"/>
    </xf>
    <xf numFmtId="0" fontId="12" fillId="0" borderId="29" xfId="0" applyNumberFormat="1" applyFont="1" applyBorder="1" applyAlignment="1">
      <alignment horizontal="center" vertical="center"/>
    </xf>
    <xf numFmtId="0" fontId="10" fillId="0" borderId="29" xfId="0" quotePrefix="1" applyNumberFormat="1" applyFont="1" applyBorder="1" applyAlignment="1">
      <alignment horizontal="center" vertical="center"/>
    </xf>
    <xf numFmtId="0" fontId="10" fillId="0" borderId="20" xfId="0" applyNumberFormat="1" applyFont="1" applyBorder="1">
      <alignment vertical="center"/>
    </xf>
    <xf numFmtId="0" fontId="10" fillId="0" borderId="0" xfId="0" applyNumberFormat="1" applyFont="1" applyBorder="1" applyAlignment="1">
      <alignment horizontal="left" vertical="center"/>
    </xf>
    <xf numFmtId="0" fontId="10" fillId="0" borderId="0" xfId="0" applyNumberFormat="1" applyFont="1" applyBorder="1">
      <alignment vertical="center"/>
    </xf>
    <xf numFmtId="0" fontId="12" fillId="0" borderId="0" xfId="0" applyNumberFormat="1" applyFont="1" applyBorder="1" applyAlignment="1">
      <alignment horizontal="center" vertical="center"/>
    </xf>
    <xf numFmtId="0" fontId="10" fillId="0" borderId="0" xfId="0" quotePrefix="1" applyNumberFormat="1" applyFont="1" applyFill="1" applyBorder="1" applyAlignment="1">
      <alignment horizontal="center" vertical="center"/>
    </xf>
    <xf numFmtId="0" fontId="10" fillId="0" borderId="28" xfId="0" applyNumberFormat="1" applyFont="1" applyFill="1" applyBorder="1">
      <alignment vertical="center"/>
    </xf>
    <xf numFmtId="41" fontId="10" fillId="0" borderId="37" xfId="0" applyNumberFormat="1" applyFont="1" applyFill="1" applyBorder="1">
      <alignment vertical="center"/>
    </xf>
    <xf numFmtId="0" fontId="10" fillId="0" borderId="38" xfId="0" applyNumberFormat="1" applyFont="1" applyFill="1" applyBorder="1">
      <alignment vertical="center"/>
    </xf>
    <xf numFmtId="0" fontId="11" fillId="0" borderId="24" xfId="0" applyNumberFormat="1" applyFont="1" applyBorder="1" applyAlignment="1">
      <alignment horizontal="center" vertical="center"/>
    </xf>
    <xf numFmtId="0" fontId="11" fillId="0" borderId="22" xfId="0" applyNumberFormat="1" applyFont="1" applyBorder="1" applyAlignment="1">
      <alignment horizontal="center" vertical="center"/>
    </xf>
    <xf numFmtId="41" fontId="11" fillId="0" borderId="36" xfId="2" applyNumberFormat="1" applyFont="1" applyFill="1" applyBorder="1" applyAlignment="1">
      <alignment horizontal="center" vertical="center"/>
    </xf>
    <xf numFmtId="41" fontId="11" fillId="0" borderId="35" xfId="2" applyNumberFormat="1" applyFont="1" applyFill="1" applyBorder="1" applyAlignment="1">
      <alignment horizontal="center" vertical="center"/>
    </xf>
    <xf numFmtId="180" fontId="11" fillId="0" borderId="10" xfId="2" applyNumberFormat="1" applyFont="1" applyBorder="1" applyAlignment="1">
      <alignment horizontal="right" vertical="center"/>
    </xf>
    <xf numFmtId="41" fontId="11" fillId="0" borderId="10" xfId="4" applyNumberFormat="1" applyFont="1" applyFill="1" applyBorder="1" applyAlignment="1">
      <alignment horizontal="center" vertical="center"/>
    </xf>
    <xf numFmtId="41" fontId="11" fillId="0" borderId="4" xfId="4" applyNumberFormat="1" applyFont="1" applyFill="1" applyBorder="1" applyAlignment="1">
      <alignment horizontal="center" vertical="center"/>
    </xf>
    <xf numFmtId="41" fontId="11" fillId="0" borderId="3" xfId="4" applyNumberFormat="1" applyFont="1" applyFill="1" applyBorder="1" applyAlignment="1">
      <alignment horizontal="center" vertical="center"/>
    </xf>
    <xf numFmtId="41" fontId="11" fillId="0" borderId="10" xfId="2" applyNumberFormat="1" applyFont="1" applyBorder="1" applyAlignment="1">
      <alignment horizontal="center" vertical="center"/>
    </xf>
    <xf numFmtId="41" fontId="11" fillId="0" borderId="4" xfId="2" applyNumberFormat="1" applyFont="1" applyBorder="1" applyAlignment="1">
      <alignment horizontal="center" vertical="center"/>
    </xf>
    <xf numFmtId="0" fontId="4" fillId="0" borderId="37" xfId="0" applyNumberFormat="1" applyFont="1" applyBorder="1" applyAlignment="1">
      <alignment horizontal="center" vertical="center"/>
    </xf>
    <xf numFmtId="0" fontId="10" fillId="0" borderId="37" xfId="0" applyNumberFormat="1" applyFont="1" applyBorder="1" applyAlignment="1">
      <alignment horizontal="center" vertical="center"/>
    </xf>
    <xf numFmtId="0" fontId="10" fillId="0" borderId="37" xfId="0" applyNumberFormat="1" applyFont="1" applyFill="1" applyBorder="1" applyAlignment="1">
      <alignment horizontal="center" vertical="center"/>
    </xf>
    <xf numFmtId="0" fontId="11" fillId="0" borderId="0" xfId="0" applyNumberFormat="1" applyFont="1">
      <alignment vertical="center"/>
    </xf>
    <xf numFmtId="41" fontId="11" fillId="0" borderId="0" xfId="2" applyNumberFormat="1" applyFont="1">
      <alignment vertical="center"/>
    </xf>
    <xf numFmtId="0" fontId="15" fillId="0" borderId="0" xfId="0" applyNumberFormat="1" applyFont="1" applyBorder="1" applyAlignment="1">
      <alignment horizontal="center" vertical="center"/>
    </xf>
    <xf numFmtId="0" fontId="17" fillId="0" borderId="0" xfId="0" applyNumberFormat="1" applyFont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3" fontId="17" fillId="0" borderId="0" xfId="2" applyNumberFormat="1" applyFont="1" applyFill="1" applyBorder="1" applyAlignment="1">
      <alignment horizontal="right" vertical="center"/>
    </xf>
    <xf numFmtId="180" fontId="17" fillId="0" borderId="0" xfId="0" applyNumberFormat="1" applyFont="1" applyBorder="1" applyAlignment="1">
      <alignment horizontal="right" vertical="center"/>
    </xf>
    <xf numFmtId="3" fontId="18" fillId="0" borderId="5" xfId="2" applyNumberFormat="1" applyFont="1" applyFill="1" applyBorder="1" applyAlignment="1">
      <alignment horizontal="center" vertical="center"/>
    </xf>
    <xf numFmtId="180" fontId="18" fillId="0" borderId="5" xfId="2" applyNumberFormat="1" applyFont="1" applyBorder="1" applyAlignment="1">
      <alignment horizontal="center" vertical="center"/>
    </xf>
    <xf numFmtId="41" fontId="18" fillId="0" borderId="31" xfId="2" applyNumberFormat="1" applyFont="1" applyBorder="1" applyAlignment="1">
      <alignment horizontal="center" vertical="center"/>
    </xf>
    <xf numFmtId="41" fontId="18" fillId="0" borderId="32" xfId="4" applyNumberFormat="1" applyFont="1" applyFill="1" applyBorder="1" applyAlignment="1">
      <alignment horizontal="center" vertical="center"/>
    </xf>
    <xf numFmtId="3" fontId="18" fillId="0" borderId="31" xfId="2" applyNumberFormat="1" applyFont="1" applyFill="1" applyBorder="1" applyAlignment="1">
      <alignment horizontal="right" vertical="center"/>
    </xf>
    <xf numFmtId="180" fontId="18" fillId="0" borderId="31" xfId="2" applyNumberFormat="1" applyFont="1" applyBorder="1" applyAlignment="1">
      <alignment horizontal="right" vertical="center"/>
    </xf>
    <xf numFmtId="0" fontId="13" fillId="0" borderId="33" xfId="0" applyNumberFormat="1" applyFont="1" applyBorder="1">
      <alignment vertical="center"/>
    </xf>
    <xf numFmtId="0" fontId="13" fillId="0" borderId="33" xfId="0" applyNumberFormat="1" applyFont="1" applyBorder="1" applyAlignment="1">
      <alignment horizontal="center" vertical="center"/>
    </xf>
    <xf numFmtId="41" fontId="19" fillId="0" borderId="33" xfId="0" applyNumberFormat="1" applyFont="1" applyBorder="1">
      <alignment vertical="center"/>
    </xf>
    <xf numFmtId="0" fontId="19" fillId="0" borderId="34" xfId="0" applyNumberFormat="1" applyFont="1" applyBorder="1">
      <alignment vertical="center"/>
    </xf>
    <xf numFmtId="0" fontId="20" fillId="0" borderId="2" xfId="0" applyNumberFormat="1" applyFont="1" applyBorder="1" applyAlignment="1">
      <alignment horizontal="center" vertical="center"/>
    </xf>
    <xf numFmtId="41" fontId="20" fillId="0" borderId="4" xfId="2" applyNumberFormat="1" applyFont="1" applyBorder="1" applyAlignment="1">
      <alignment horizontal="center" vertical="center"/>
    </xf>
    <xf numFmtId="41" fontId="20" fillId="0" borderId="35" xfId="2" applyNumberFormat="1" applyFont="1" applyFill="1" applyBorder="1" applyAlignment="1">
      <alignment horizontal="center" vertical="center"/>
    </xf>
    <xf numFmtId="41" fontId="20" fillId="0" borderId="35" xfId="4" applyNumberFormat="1" applyFont="1" applyFill="1" applyBorder="1" applyAlignment="1">
      <alignment horizontal="center" vertical="center"/>
    </xf>
    <xf numFmtId="3" fontId="20" fillId="0" borderId="18" xfId="2" applyNumberFormat="1" applyFont="1" applyFill="1" applyBorder="1" applyAlignment="1">
      <alignment horizontal="right" vertical="center"/>
    </xf>
    <xf numFmtId="180" fontId="20" fillId="0" borderId="18" xfId="2" applyNumberFormat="1" applyFont="1" applyBorder="1" applyAlignment="1">
      <alignment horizontal="right" vertical="center"/>
    </xf>
    <xf numFmtId="0" fontId="13" fillId="0" borderId="0" xfId="0" applyNumberFormat="1" applyFont="1" applyBorder="1">
      <alignment vertical="center"/>
    </xf>
    <xf numFmtId="0" fontId="13" fillId="0" borderId="0" xfId="0" applyNumberFormat="1" applyFont="1" applyBorder="1" applyAlignment="1">
      <alignment horizontal="center" vertical="center"/>
    </xf>
    <xf numFmtId="41" fontId="19" fillId="0" borderId="0" xfId="0" applyNumberFormat="1" applyFont="1" applyBorder="1">
      <alignment vertical="center"/>
    </xf>
    <xf numFmtId="0" fontId="19" fillId="0" borderId="28" xfId="0" applyNumberFormat="1" applyFont="1" applyBorder="1">
      <alignment vertical="center"/>
    </xf>
    <xf numFmtId="0" fontId="10" fillId="0" borderId="0" xfId="0" applyNumberFormat="1" applyFont="1">
      <alignment vertical="center"/>
    </xf>
    <xf numFmtId="41" fontId="10" fillId="0" borderId="0" xfId="2" applyNumberFormat="1" applyFont="1">
      <alignment vertical="center"/>
    </xf>
    <xf numFmtId="0" fontId="20" fillId="0" borderId="10" xfId="0" applyNumberFormat="1" applyFont="1" applyBorder="1" applyAlignment="1">
      <alignment horizontal="center" vertical="center" shrinkToFit="1"/>
    </xf>
    <xf numFmtId="41" fontId="21" fillId="0" borderId="36" xfId="4" applyNumberFormat="1" applyFont="1" applyFill="1" applyBorder="1" applyAlignment="1">
      <alignment horizontal="center" vertical="center"/>
    </xf>
    <xf numFmtId="3" fontId="11" fillId="0" borderId="9" xfId="2" applyNumberFormat="1" applyFont="1" applyFill="1" applyBorder="1" applyAlignment="1">
      <alignment horizontal="right" vertical="center"/>
    </xf>
    <xf numFmtId="180" fontId="11" fillId="0" borderId="9" xfId="2" applyNumberFormat="1" applyFont="1" applyBorder="1" applyAlignment="1">
      <alignment horizontal="right" vertical="center"/>
    </xf>
    <xf numFmtId="0" fontId="13" fillId="0" borderId="37" xfId="0" applyNumberFormat="1" applyFont="1" applyBorder="1">
      <alignment vertical="center"/>
    </xf>
    <xf numFmtId="0" fontId="13" fillId="0" borderId="37" xfId="0" applyNumberFormat="1" applyFont="1" applyBorder="1" applyAlignment="1">
      <alignment horizontal="center" vertical="center"/>
    </xf>
    <xf numFmtId="41" fontId="10" fillId="0" borderId="37" xfId="0" applyNumberFormat="1" applyFont="1" applyBorder="1">
      <alignment vertical="center"/>
    </xf>
    <xf numFmtId="0" fontId="11" fillId="0" borderId="2" xfId="0" applyNumberFormat="1" applyFont="1" applyBorder="1" applyAlignment="1">
      <alignment horizontal="center" vertical="center"/>
    </xf>
    <xf numFmtId="0" fontId="20" fillId="0" borderId="4" xfId="0" applyNumberFormat="1" applyFont="1" applyBorder="1" applyAlignment="1">
      <alignment horizontal="center" vertical="center" shrinkToFit="1"/>
    </xf>
    <xf numFmtId="41" fontId="11" fillId="0" borderId="36" xfId="4" applyNumberFormat="1" applyFont="1" applyFill="1" applyBorder="1" applyAlignment="1">
      <alignment horizontal="center" vertical="center"/>
    </xf>
    <xf numFmtId="0" fontId="10" fillId="0" borderId="24" xfId="0" applyNumberFormat="1" applyFont="1" applyBorder="1" applyAlignment="1">
      <alignment horizontal="left" vertical="center"/>
    </xf>
    <xf numFmtId="41" fontId="10" fillId="0" borderId="37" xfId="2" applyNumberFormat="1" applyFont="1" applyBorder="1">
      <alignment vertical="center"/>
    </xf>
    <xf numFmtId="0" fontId="11" fillId="0" borderId="4" xfId="0" applyNumberFormat="1" applyFont="1" applyBorder="1" applyAlignment="1">
      <alignment horizontal="center" vertical="center"/>
    </xf>
    <xf numFmtId="41" fontId="11" fillId="0" borderId="35" xfId="4" applyNumberFormat="1" applyFont="1" applyFill="1" applyBorder="1" applyAlignment="1">
      <alignment horizontal="center" vertical="center"/>
    </xf>
    <xf numFmtId="0" fontId="10" fillId="0" borderId="22" xfId="0" applyNumberFormat="1" applyFont="1" applyBorder="1" applyAlignment="1">
      <alignment horizontal="left" vertical="center" shrinkToFit="1"/>
    </xf>
    <xf numFmtId="41" fontId="10" fillId="0" borderId="0" xfId="4" applyNumberFormat="1" applyFont="1" applyBorder="1" applyAlignment="1">
      <alignment vertical="center"/>
    </xf>
    <xf numFmtId="41" fontId="11" fillId="0" borderId="39" xfId="4" applyNumberFormat="1" applyFont="1" applyFill="1" applyBorder="1" applyAlignment="1">
      <alignment horizontal="center" vertical="center"/>
    </xf>
    <xf numFmtId="0" fontId="10" fillId="0" borderId="22" xfId="0" applyNumberFormat="1" applyFont="1" applyBorder="1" applyAlignment="1">
      <alignment horizontal="left" vertical="center"/>
    </xf>
    <xf numFmtId="41" fontId="10" fillId="0" borderId="29" xfId="2" applyNumberFormat="1" applyFont="1" applyBorder="1">
      <alignment vertical="center"/>
    </xf>
    <xf numFmtId="41" fontId="10" fillId="0" borderId="0" xfId="2" applyNumberFormat="1" applyFont="1" applyBorder="1">
      <alignment vertical="center"/>
    </xf>
    <xf numFmtId="0" fontId="20" fillId="0" borderId="11" xfId="0" applyNumberFormat="1" applyFont="1" applyBorder="1" applyAlignment="1">
      <alignment horizontal="center" vertical="center" shrinkToFit="1"/>
    </xf>
    <xf numFmtId="41" fontId="20" fillId="0" borderId="9" xfId="2" applyNumberFormat="1" applyFont="1" applyBorder="1" applyAlignment="1">
      <alignment horizontal="center" vertical="center"/>
    </xf>
    <xf numFmtId="41" fontId="20" fillId="0" borderId="40" xfId="2" applyNumberFormat="1" applyFont="1" applyFill="1" applyBorder="1" applyAlignment="1">
      <alignment horizontal="center" vertical="center"/>
    </xf>
    <xf numFmtId="41" fontId="20" fillId="0" borderId="9" xfId="4" applyNumberFormat="1" applyFont="1" applyFill="1" applyBorder="1" applyAlignment="1">
      <alignment horizontal="center" vertical="center"/>
    </xf>
    <xf numFmtId="3" fontId="20" fillId="0" borderId="9" xfId="2" applyNumberFormat="1" applyFont="1" applyFill="1" applyBorder="1" applyAlignment="1">
      <alignment horizontal="right" vertical="center"/>
    </xf>
    <xf numFmtId="180" fontId="20" fillId="0" borderId="9" xfId="2" applyNumberFormat="1" applyFont="1" applyBorder="1" applyAlignment="1">
      <alignment horizontal="right" vertical="center"/>
    </xf>
    <xf numFmtId="0" fontId="10" fillId="0" borderId="41" xfId="0" applyNumberFormat="1" applyFont="1" applyBorder="1">
      <alignment vertical="center"/>
    </xf>
    <xf numFmtId="0" fontId="10" fillId="0" borderId="41" xfId="0" applyNumberFormat="1" applyFont="1" applyBorder="1" applyAlignment="1">
      <alignment horizontal="center" vertical="center"/>
    </xf>
    <xf numFmtId="41" fontId="19" fillId="0" borderId="41" xfId="0" applyNumberFormat="1" applyFont="1" applyBorder="1">
      <alignment vertical="center"/>
    </xf>
    <xf numFmtId="0" fontId="19" fillId="0" borderId="25" xfId="0" applyNumberFormat="1" applyFont="1" applyBorder="1">
      <alignment vertical="center"/>
    </xf>
    <xf numFmtId="41" fontId="11" fillId="0" borderId="39" xfId="2" applyNumberFormat="1" applyFont="1" applyBorder="1" applyAlignment="1">
      <alignment horizontal="center" vertical="center"/>
    </xf>
    <xf numFmtId="41" fontId="21" fillId="0" borderId="3" xfId="4" applyNumberFormat="1" applyFont="1" applyFill="1" applyBorder="1" applyAlignment="1">
      <alignment horizontal="center" vertical="center"/>
    </xf>
    <xf numFmtId="3" fontId="11" fillId="0" borderId="3" xfId="2" applyNumberFormat="1" applyFont="1" applyFill="1" applyBorder="1" applyAlignment="1">
      <alignment horizontal="right" vertical="center"/>
    </xf>
    <xf numFmtId="41" fontId="10" fillId="0" borderId="0" xfId="0" applyNumberFormat="1" applyFont="1" applyBorder="1">
      <alignment vertical="center"/>
    </xf>
    <xf numFmtId="0" fontId="10" fillId="0" borderId="22" xfId="0" applyNumberFormat="1" applyFont="1" applyFill="1" applyBorder="1" applyAlignment="1">
      <alignment horizontal="left" vertical="center" shrinkToFit="1"/>
    </xf>
    <xf numFmtId="0" fontId="10" fillId="3" borderId="0" xfId="0" applyNumberFormat="1" applyFont="1" applyFill="1">
      <alignment vertical="center"/>
    </xf>
    <xf numFmtId="0" fontId="20" fillId="0" borderId="16" xfId="0" applyNumberFormat="1" applyFont="1" applyBorder="1" applyAlignment="1">
      <alignment horizontal="center" vertical="center"/>
    </xf>
    <xf numFmtId="0" fontId="20" fillId="0" borderId="3" xfId="0" applyNumberFormat="1" applyFont="1" applyBorder="1" applyAlignment="1">
      <alignment horizontal="center" vertical="center"/>
    </xf>
    <xf numFmtId="0" fontId="10" fillId="0" borderId="42" xfId="0" applyNumberFormat="1" applyFont="1" applyFill="1" applyBorder="1" applyAlignment="1">
      <alignment horizontal="left" vertical="center" shrinkToFit="1"/>
    </xf>
    <xf numFmtId="41" fontId="10" fillId="0" borderId="29" xfId="4" applyNumberFormat="1" applyFont="1" applyFill="1" applyBorder="1">
      <alignment vertical="center"/>
    </xf>
    <xf numFmtId="0" fontId="10" fillId="0" borderId="29" xfId="0" applyNumberFormat="1" applyFont="1" applyFill="1" applyBorder="1" applyAlignment="1">
      <alignment horizontal="center" vertical="center"/>
    </xf>
    <xf numFmtId="0" fontId="12" fillId="0" borderId="29" xfId="0" applyNumberFormat="1" applyFont="1" applyFill="1" applyBorder="1" applyAlignment="1">
      <alignment horizontal="center" vertical="center"/>
    </xf>
    <xf numFmtId="0" fontId="10" fillId="0" borderId="29" xfId="0" quotePrefix="1" applyNumberFormat="1" applyFont="1" applyFill="1" applyBorder="1" applyAlignment="1">
      <alignment horizontal="center" vertical="center"/>
    </xf>
    <xf numFmtId="0" fontId="10" fillId="0" borderId="20" xfId="0" applyNumberFormat="1" applyFont="1" applyFill="1" applyBorder="1">
      <alignment vertical="center"/>
    </xf>
    <xf numFmtId="41" fontId="20" fillId="0" borderId="40" xfId="4" applyNumberFormat="1" applyFont="1" applyFill="1" applyBorder="1" applyAlignment="1">
      <alignment horizontal="center" vertical="center"/>
    </xf>
    <xf numFmtId="0" fontId="19" fillId="0" borderId="41" xfId="0" applyNumberFormat="1" applyFont="1" applyBorder="1">
      <alignment vertical="center"/>
    </xf>
    <xf numFmtId="0" fontId="19" fillId="0" borderId="41" xfId="0" applyNumberFormat="1" applyFont="1" applyBorder="1" applyAlignment="1">
      <alignment horizontal="center" vertical="center"/>
    </xf>
    <xf numFmtId="0" fontId="11" fillId="0" borderId="8" xfId="0" applyNumberFormat="1" applyFont="1" applyBorder="1" applyAlignment="1">
      <alignment horizontal="center" vertical="center"/>
    </xf>
    <xf numFmtId="41" fontId="11" fillId="0" borderId="9" xfId="2" applyNumberFormat="1" applyFont="1" applyBorder="1" applyAlignment="1">
      <alignment horizontal="center" vertical="center"/>
    </xf>
    <xf numFmtId="41" fontId="11" fillId="0" borderId="40" xfId="2" applyNumberFormat="1" applyFont="1" applyFill="1" applyBorder="1" applyAlignment="1">
      <alignment horizontal="center" vertical="center"/>
    </xf>
    <xf numFmtId="41" fontId="21" fillId="0" borderId="40" xfId="4" applyNumberFormat="1" applyFont="1" applyFill="1" applyBorder="1" applyAlignment="1">
      <alignment horizontal="center" vertical="center"/>
    </xf>
    <xf numFmtId="0" fontId="10" fillId="0" borderId="8" xfId="0" applyNumberFormat="1" applyFont="1" applyBorder="1">
      <alignment vertical="center"/>
    </xf>
    <xf numFmtId="41" fontId="10" fillId="0" borderId="41" xfId="0" applyNumberFormat="1" applyFont="1" applyBorder="1">
      <alignment vertical="center"/>
    </xf>
    <xf numFmtId="0" fontId="10" fillId="0" borderId="25" xfId="0" applyNumberFormat="1" applyFont="1" applyBorder="1">
      <alignment vertical="center"/>
    </xf>
    <xf numFmtId="0" fontId="10" fillId="0" borderId="22" xfId="0" applyNumberFormat="1" applyFont="1" applyBorder="1">
      <alignment vertical="center"/>
    </xf>
    <xf numFmtId="0" fontId="20" fillId="0" borderId="11" xfId="0" applyNumberFormat="1" applyFont="1" applyBorder="1" applyAlignment="1">
      <alignment horizontal="center" vertical="center"/>
    </xf>
    <xf numFmtId="0" fontId="10" fillId="0" borderId="41" xfId="0" applyNumberFormat="1" applyFont="1" applyFill="1" applyBorder="1">
      <alignment vertical="center"/>
    </xf>
    <xf numFmtId="0" fontId="10" fillId="0" borderId="41" xfId="0" applyNumberFormat="1" applyFont="1" applyFill="1" applyBorder="1" applyAlignment="1">
      <alignment vertical="center"/>
    </xf>
    <xf numFmtId="0" fontId="10" fillId="0" borderId="41" xfId="0" applyNumberFormat="1" applyFont="1" applyFill="1" applyBorder="1" applyAlignment="1">
      <alignment horizontal="center" vertical="center"/>
    </xf>
    <xf numFmtId="41" fontId="19" fillId="0" borderId="41" xfId="0" applyNumberFormat="1" applyFont="1" applyFill="1" applyBorder="1">
      <alignment vertical="center"/>
    </xf>
    <xf numFmtId="0" fontId="19" fillId="0" borderId="25" xfId="0" applyNumberFormat="1" applyFont="1" applyFill="1" applyBorder="1">
      <alignment vertical="center"/>
    </xf>
    <xf numFmtId="0" fontId="20" fillId="0" borderId="4" xfId="0" applyNumberFormat="1" applyFont="1" applyBorder="1" applyAlignment="1">
      <alignment horizontal="center" vertical="center"/>
    </xf>
    <xf numFmtId="0" fontId="10" fillId="0" borderId="0" xfId="0" applyNumberFormat="1" applyFont="1" applyFill="1" applyBorder="1" applyAlignment="1">
      <alignment vertical="center"/>
    </xf>
    <xf numFmtId="41" fontId="10" fillId="0" borderId="0" xfId="0" applyNumberFormat="1" applyFont="1" applyFill="1" applyBorder="1">
      <alignment vertical="center"/>
    </xf>
    <xf numFmtId="0" fontId="10" fillId="0" borderId="24" xfId="0" applyNumberFormat="1" applyFont="1" applyFill="1" applyBorder="1" applyAlignment="1">
      <alignment horizontal="left" vertical="center"/>
    </xf>
    <xf numFmtId="41" fontId="10" fillId="0" borderId="37" xfId="2" applyNumberFormat="1" applyFont="1" applyFill="1" applyBorder="1">
      <alignment vertical="center"/>
    </xf>
    <xf numFmtId="0" fontId="10" fillId="0" borderId="37" xfId="0" applyNumberFormat="1" applyFont="1" applyFill="1" applyBorder="1" applyAlignment="1">
      <alignment vertical="center"/>
    </xf>
    <xf numFmtId="0" fontId="10" fillId="0" borderId="22" xfId="0" applyNumberFormat="1" applyFont="1" applyFill="1" applyBorder="1" applyAlignment="1">
      <alignment horizontal="left" vertical="center"/>
    </xf>
    <xf numFmtId="41" fontId="10" fillId="0" borderId="0" xfId="4" applyNumberFormat="1" applyFont="1" applyFill="1" applyBorder="1" applyAlignment="1">
      <alignment horizontal="center" vertical="center"/>
    </xf>
    <xf numFmtId="0" fontId="19" fillId="0" borderId="24" xfId="0" applyNumberFormat="1" applyFont="1" applyBorder="1" applyAlignment="1">
      <alignment horizontal="left" vertical="center"/>
    </xf>
    <xf numFmtId="0" fontId="10" fillId="5" borderId="22" xfId="0" applyNumberFormat="1" applyFont="1" applyFill="1" applyBorder="1" applyAlignment="1">
      <alignment horizontal="left" vertical="center"/>
    </xf>
    <xf numFmtId="41" fontId="10" fillId="5" borderId="0" xfId="4" applyNumberFormat="1" applyFont="1" applyFill="1" applyBorder="1">
      <alignment vertical="center"/>
    </xf>
    <xf numFmtId="0" fontId="10" fillId="5" borderId="0" xfId="0" applyNumberFormat="1" applyFont="1" applyFill="1" applyBorder="1" applyAlignment="1">
      <alignment horizontal="center" vertical="center"/>
    </xf>
    <xf numFmtId="0" fontId="12" fillId="5" borderId="0" xfId="0" applyNumberFormat="1" applyFont="1" applyFill="1" applyBorder="1" applyAlignment="1">
      <alignment horizontal="center" vertical="center"/>
    </xf>
    <xf numFmtId="0" fontId="10" fillId="5" borderId="0" xfId="0" quotePrefix="1" applyNumberFormat="1" applyFont="1" applyFill="1" applyBorder="1" applyAlignment="1">
      <alignment horizontal="center" vertical="center"/>
    </xf>
    <xf numFmtId="0" fontId="10" fillId="5" borderId="28" xfId="0" applyNumberFormat="1" applyFont="1" applyFill="1" applyBorder="1">
      <alignment vertical="center"/>
    </xf>
    <xf numFmtId="41" fontId="10" fillId="0" borderId="0" xfId="4" applyNumberFormat="1" applyFont="1">
      <alignment vertical="center"/>
    </xf>
    <xf numFmtId="41" fontId="10" fillId="0" borderId="0" xfId="2" applyNumberFormat="1" applyFont="1" applyFill="1">
      <alignment vertical="center"/>
    </xf>
    <xf numFmtId="41" fontId="10" fillId="0" borderId="0" xfId="4" applyNumberFormat="1" applyFont="1" applyFill="1">
      <alignment vertical="center"/>
    </xf>
    <xf numFmtId="0" fontId="10" fillId="0" borderId="0" xfId="0" applyNumberFormat="1" applyFont="1" applyFill="1">
      <alignment vertical="center"/>
    </xf>
    <xf numFmtId="0" fontId="19" fillId="0" borderId="24" xfId="0" applyNumberFormat="1" applyFont="1" applyFill="1" applyBorder="1" applyAlignment="1">
      <alignment horizontal="left" vertical="center"/>
    </xf>
    <xf numFmtId="3" fontId="10" fillId="0" borderId="0" xfId="0" applyNumberFormat="1" applyFont="1">
      <alignment vertical="center"/>
    </xf>
    <xf numFmtId="0" fontId="11" fillId="0" borderId="12" xfId="0" applyNumberFormat="1" applyFont="1" applyBorder="1" applyAlignment="1">
      <alignment horizontal="center" vertical="center"/>
    </xf>
    <xf numFmtId="0" fontId="11" fillId="0" borderId="14" xfId="0" applyNumberFormat="1" applyFont="1" applyBorder="1" applyAlignment="1">
      <alignment horizontal="center" vertical="center"/>
    </xf>
    <xf numFmtId="41" fontId="11" fillId="0" borderId="14" xfId="4" applyNumberFormat="1" applyFont="1" applyFill="1" applyBorder="1" applyAlignment="1">
      <alignment horizontal="center" vertical="center"/>
    </xf>
    <xf numFmtId="0" fontId="10" fillId="0" borderId="6" xfId="0" quotePrefix="1" applyNumberFormat="1" applyFont="1" applyFill="1" applyBorder="1" applyAlignment="1">
      <alignment horizontal="left" vertical="center" shrinkToFit="1"/>
    </xf>
    <xf numFmtId="41" fontId="10" fillId="0" borderId="6" xfId="4" applyNumberFormat="1" applyFont="1" applyFill="1" applyBorder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0" fillId="0" borderId="6" xfId="0" quotePrefix="1" applyNumberFormat="1" applyFont="1" applyFill="1" applyBorder="1" applyAlignment="1">
      <alignment horizontal="center" vertical="center"/>
    </xf>
    <xf numFmtId="0" fontId="10" fillId="0" borderId="43" xfId="0" applyNumberFormat="1" applyFont="1" applyFill="1" applyBorder="1">
      <alignment vertical="center"/>
    </xf>
    <xf numFmtId="178" fontId="11" fillId="0" borderId="40" xfId="2" applyNumberFormat="1" applyFont="1" applyFill="1" applyBorder="1" applyAlignment="1">
      <alignment horizontal="right" vertical="center"/>
    </xf>
    <xf numFmtId="0" fontId="11" fillId="0" borderId="0" xfId="0" applyNumberFormat="1" applyFont="1" applyAlignment="1">
      <alignment horizontal="center" vertical="center"/>
    </xf>
    <xf numFmtId="0" fontId="11" fillId="0" borderId="16" xfId="0" applyNumberFormat="1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/>
    </xf>
    <xf numFmtId="41" fontId="11" fillId="0" borderId="40" xfId="2" applyNumberFormat="1" applyFont="1" applyBorder="1" applyAlignment="1">
      <alignment horizontal="center" vertical="center"/>
    </xf>
    <xf numFmtId="41" fontId="21" fillId="0" borderId="9" xfId="4" applyNumberFormat="1" applyFont="1" applyFill="1" applyBorder="1" applyAlignment="1">
      <alignment horizontal="center" vertical="center"/>
    </xf>
    <xf numFmtId="0" fontId="11" fillId="0" borderId="8" xfId="0" applyNumberFormat="1" applyFont="1" applyBorder="1" applyAlignment="1">
      <alignment horizontal="center" vertical="center" shrinkToFit="1"/>
    </xf>
    <xf numFmtId="41" fontId="11" fillId="0" borderId="10" xfId="2" applyNumberFormat="1" applyFont="1" applyBorder="1" applyAlignment="1">
      <alignment horizontal="right" vertical="center"/>
    </xf>
    <xf numFmtId="41" fontId="11" fillId="0" borderId="36" xfId="2" applyNumberFormat="1" applyFont="1" applyFill="1" applyBorder="1" applyAlignment="1">
      <alignment horizontal="right" vertical="center"/>
    </xf>
    <xf numFmtId="41" fontId="11" fillId="0" borderId="10" xfId="4" applyNumberFormat="1" applyFont="1" applyFill="1" applyBorder="1" applyAlignment="1">
      <alignment horizontal="right" vertical="center"/>
    </xf>
    <xf numFmtId="0" fontId="10" fillId="0" borderId="8" xfId="0" applyNumberFormat="1" applyFont="1" applyBorder="1" applyAlignment="1">
      <alignment horizontal="left" vertical="center"/>
    </xf>
    <xf numFmtId="41" fontId="10" fillId="0" borderId="41" xfId="2" applyNumberFormat="1" applyFont="1" applyBorder="1">
      <alignment vertical="center"/>
    </xf>
    <xf numFmtId="0" fontId="12" fillId="0" borderId="41" xfId="0" applyNumberFormat="1" applyFont="1" applyBorder="1" applyAlignment="1">
      <alignment horizontal="center" vertical="center"/>
    </xf>
    <xf numFmtId="0" fontId="10" fillId="0" borderId="41" xfId="0" quotePrefix="1" applyNumberFormat="1" applyFont="1" applyBorder="1" applyAlignment="1">
      <alignment horizontal="center" vertical="center"/>
    </xf>
    <xf numFmtId="0" fontId="10" fillId="0" borderId="37" xfId="0" quotePrefix="1" applyNumberFormat="1" applyFont="1" applyBorder="1" applyAlignment="1">
      <alignment horizontal="center" vertical="center"/>
    </xf>
    <xf numFmtId="41" fontId="20" fillId="0" borderId="10" xfId="2" applyNumberFormat="1" applyFont="1" applyBorder="1" applyAlignment="1">
      <alignment horizontal="center" vertical="center"/>
    </xf>
    <xf numFmtId="41" fontId="20" fillId="0" borderId="40" xfId="2" applyNumberFormat="1" applyFont="1" applyBorder="1" applyAlignment="1">
      <alignment horizontal="center" vertical="center"/>
    </xf>
    <xf numFmtId="3" fontId="20" fillId="0" borderId="9" xfId="2" applyNumberFormat="1" applyFont="1" applyBorder="1" applyAlignment="1">
      <alignment horizontal="right" vertical="center"/>
    </xf>
    <xf numFmtId="41" fontId="19" fillId="0" borderId="37" xfId="4" applyNumberFormat="1" applyFont="1" applyBorder="1">
      <alignment vertical="center"/>
    </xf>
    <xf numFmtId="0" fontId="19" fillId="0" borderId="38" xfId="0" applyNumberFormat="1" applyFont="1" applyBorder="1">
      <alignment vertical="center"/>
    </xf>
    <xf numFmtId="0" fontId="11" fillId="0" borderId="22" xfId="0" applyNumberFormat="1" applyFont="1" applyBorder="1" applyAlignment="1">
      <alignment horizontal="center" vertical="center" wrapText="1"/>
    </xf>
    <xf numFmtId="41" fontId="11" fillId="0" borderId="9" xfId="4" applyNumberFormat="1" applyFont="1" applyFill="1" applyBorder="1" applyAlignment="1">
      <alignment horizontal="right" vertical="center"/>
    </xf>
    <xf numFmtId="41" fontId="11" fillId="0" borderId="9" xfId="4" applyNumberFormat="1" applyFont="1" applyFill="1" applyBorder="1" applyAlignment="1">
      <alignment horizontal="center" vertical="center"/>
    </xf>
    <xf numFmtId="0" fontId="13" fillId="0" borderId="8" xfId="0" applyNumberFormat="1" applyFont="1" applyBorder="1" applyAlignment="1">
      <alignment vertical="center" shrinkToFit="1"/>
    </xf>
    <xf numFmtId="3" fontId="11" fillId="0" borderId="0" xfId="0" applyNumberFormat="1" applyFont="1">
      <alignment vertical="center"/>
    </xf>
    <xf numFmtId="41" fontId="11" fillId="0" borderId="0" xfId="2" applyNumberFormat="1" applyFont="1" applyAlignment="1">
      <alignment horizontal="center" vertical="center"/>
    </xf>
    <xf numFmtId="41" fontId="11" fillId="0" borderId="0" xfId="2" applyNumberFormat="1" applyFont="1" applyFill="1" applyAlignment="1">
      <alignment horizontal="center" vertical="center"/>
    </xf>
    <xf numFmtId="3" fontId="11" fillId="0" borderId="0" xfId="2" applyNumberFormat="1" applyFont="1" applyFill="1" applyAlignment="1">
      <alignment horizontal="right" vertical="center"/>
    </xf>
    <xf numFmtId="180" fontId="11" fillId="0" borderId="0" xfId="0" applyNumberFormat="1" applyFont="1" applyAlignment="1">
      <alignment horizontal="right" vertical="center"/>
    </xf>
    <xf numFmtId="0" fontId="13" fillId="0" borderId="0" xfId="0" applyNumberFormat="1" applyFont="1">
      <alignment vertical="center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shrinkToFit="1"/>
    </xf>
    <xf numFmtId="0" fontId="4" fillId="0" borderId="24" xfId="0" applyNumberFormat="1" applyFont="1" applyBorder="1" applyAlignment="1">
      <alignment horizontal="left" vertical="center"/>
    </xf>
    <xf numFmtId="0" fontId="4" fillId="0" borderId="37" xfId="0" quotePrefix="1" applyNumberFormat="1" applyFont="1" applyBorder="1" applyAlignment="1">
      <alignment horizontal="center" vertical="center"/>
    </xf>
    <xf numFmtId="178" fontId="11" fillId="0" borderId="0" xfId="2" applyNumberFormat="1" applyFont="1" applyAlignment="1">
      <alignment horizontal="right" vertical="center"/>
    </xf>
    <xf numFmtId="179" fontId="11" fillId="0" borderId="0" xfId="2" applyNumberFormat="1" applyFont="1" applyAlignment="1">
      <alignment vertical="center"/>
    </xf>
    <xf numFmtId="0" fontId="13" fillId="0" borderId="0" xfId="0" applyNumberFormat="1" applyFont="1" applyAlignment="1">
      <alignment horizontal="left" vertical="center"/>
    </xf>
    <xf numFmtId="0" fontId="10" fillId="0" borderId="0" xfId="0" applyNumberFormat="1" applyFont="1" applyAlignment="1">
      <alignment horizontal="center" vertical="center"/>
    </xf>
    <xf numFmtId="41" fontId="21" fillId="0" borderId="0" xfId="2" applyNumberFormat="1" applyFont="1">
      <alignment vertical="center"/>
    </xf>
    <xf numFmtId="41" fontId="17" fillId="0" borderId="0" xfId="2" applyNumberFormat="1" applyFont="1" applyFill="1" applyBorder="1" applyAlignment="1">
      <alignment horizontal="center" vertical="center"/>
    </xf>
    <xf numFmtId="41" fontId="17" fillId="0" borderId="0" xfId="2" applyNumberFormat="1" applyFont="1" applyBorder="1" applyAlignment="1">
      <alignment horizontal="center" vertical="center"/>
    </xf>
    <xf numFmtId="178" fontId="17" fillId="0" borderId="0" xfId="2" applyNumberFormat="1" applyFont="1" applyBorder="1" applyAlignment="1">
      <alignment horizontal="right" vertical="center"/>
    </xf>
    <xf numFmtId="179" fontId="17" fillId="0" borderId="0" xfId="2" applyNumberFormat="1" applyFont="1" applyBorder="1" applyAlignment="1">
      <alignment vertical="center"/>
    </xf>
    <xf numFmtId="41" fontId="18" fillId="0" borderId="45" xfId="2" applyNumberFormat="1" applyFont="1" applyBorder="1" applyAlignment="1">
      <alignment horizontal="center" vertical="center"/>
    </xf>
    <xf numFmtId="179" fontId="18" fillId="0" borderId="45" xfId="2" applyNumberFormat="1" applyFont="1" applyBorder="1" applyAlignment="1">
      <alignment vertical="center"/>
    </xf>
    <xf numFmtId="41" fontId="18" fillId="0" borderId="46" xfId="2" applyNumberFormat="1" applyFont="1" applyBorder="1" applyAlignment="1">
      <alignment horizontal="center" vertical="center"/>
    </xf>
    <xf numFmtId="41" fontId="18" fillId="2" borderId="47" xfId="4" applyNumberFormat="1" applyFont="1" applyFill="1" applyBorder="1" applyAlignment="1">
      <alignment horizontal="center" vertical="center"/>
    </xf>
    <xf numFmtId="178" fontId="18" fillId="0" borderId="48" xfId="2" applyNumberFormat="1" applyFont="1" applyBorder="1" applyAlignment="1">
      <alignment horizontal="right" vertical="center"/>
    </xf>
    <xf numFmtId="179" fontId="18" fillId="0" borderId="48" xfId="2" applyNumberFormat="1" applyFont="1" applyBorder="1" applyAlignment="1">
      <alignment vertical="center"/>
    </xf>
    <xf numFmtId="0" fontId="13" fillId="0" borderId="49" xfId="0" applyNumberFormat="1" applyFont="1" applyBorder="1">
      <alignment vertical="center"/>
    </xf>
    <xf numFmtId="0" fontId="13" fillId="0" borderId="50" xfId="0" applyNumberFormat="1" applyFont="1" applyBorder="1">
      <alignment vertical="center"/>
    </xf>
    <xf numFmtId="41" fontId="19" fillId="0" borderId="50" xfId="2" applyNumberFormat="1" applyFont="1" applyBorder="1" applyAlignment="1">
      <alignment horizontal="center" vertical="center"/>
    </xf>
    <xf numFmtId="0" fontId="14" fillId="0" borderId="51" xfId="0" applyNumberFormat="1" applyFont="1" applyBorder="1">
      <alignment vertical="center"/>
    </xf>
    <xf numFmtId="41" fontId="18" fillId="0" borderId="52" xfId="2" applyNumberFormat="1" applyFont="1" applyFill="1" applyBorder="1" applyAlignment="1">
      <alignment horizontal="center" vertical="center"/>
    </xf>
    <xf numFmtId="41" fontId="18" fillId="0" borderId="52" xfId="2" applyNumberFormat="1" applyFont="1" applyBorder="1" applyAlignment="1">
      <alignment horizontal="center" vertical="center"/>
    </xf>
    <xf numFmtId="41" fontId="18" fillId="2" borderId="52" xfId="4" applyNumberFormat="1" applyFont="1" applyFill="1" applyBorder="1" applyAlignment="1">
      <alignment horizontal="center" vertical="center"/>
    </xf>
    <xf numFmtId="178" fontId="18" fillId="0" borderId="52" xfId="2" applyNumberFormat="1" applyFont="1" applyBorder="1" applyAlignment="1">
      <alignment horizontal="right" vertical="center"/>
    </xf>
    <xf numFmtId="179" fontId="18" fillId="0" borderId="52" xfId="2" applyNumberFormat="1" applyFont="1" applyBorder="1" applyAlignment="1">
      <alignment vertical="center"/>
    </xf>
    <xf numFmtId="0" fontId="13" fillId="0" borderId="21" xfId="0" applyNumberFormat="1" applyFont="1" applyBorder="1" applyAlignment="1">
      <alignment horizontal="left" vertical="center"/>
    </xf>
    <xf numFmtId="41" fontId="10" fillId="0" borderId="53" xfId="2" applyNumberFormat="1" applyFont="1" applyBorder="1">
      <alignment vertical="center"/>
    </xf>
    <xf numFmtId="0" fontId="10" fillId="0" borderId="53" xfId="0" applyNumberFormat="1" applyFont="1" applyBorder="1">
      <alignment vertical="center"/>
    </xf>
    <xf numFmtId="0" fontId="10" fillId="0" borderId="53" xfId="0" applyNumberFormat="1" applyFont="1" applyBorder="1" applyAlignment="1">
      <alignment horizontal="center" vertical="center"/>
    </xf>
    <xf numFmtId="41" fontId="19" fillId="0" borderId="53" xfId="2" applyNumberFormat="1" applyFont="1" applyBorder="1">
      <alignment vertical="center"/>
    </xf>
    <xf numFmtId="0" fontId="19" fillId="0" borderId="54" xfId="0" applyNumberFormat="1" applyFont="1" applyBorder="1">
      <alignment vertical="center"/>
    </xf>
    <xf numFmtId="41" fontId="11" fillId="0" borderId="2" xfId="2" applyNumberFormat="1" applyFont="1" applyBorder="1" applyAlignment="1">
      <alignment horizontal="center" vertical="center"/>
    </xf>
    <xf numFmtId="0" fontId="18" fillId="0" borderId="22" xfId="0" applyNumberFormat="1" applyFont="1" applyBorder="1" applyAlignment="1">
      <alignment horizontal="center" vertical="center"/>
    </xf>
    <xf numFmtId="41" fontId="18" fillId="0" borderId="23" xfId="2" applyNumberFormat="1" applyFont="1" applyFill="1" applyBorder="1" applyAlignment="1">
      <alignment horizontal="center" vertical="center"/>
    </xf>
    <xf numFmtId="41" fontId="18" fillId="0" borderId="23" xfId="2" applyNumberFormat="1" applyFont="1" applyBorder="1" applyAlignment="1">
      <alignment horizontal="center" vertical="center"/>
    </xf>
    <xf numFmtId="41" fontId="18" fillId="2" borderId="23" xfId="4" applyNumberFormat="1" applyFont="1" applyFill="1" applyBorder="1" applyAlignment="1">
      <alignment horizontal="center" vertical="center"/>
    </xf>
    <xf numFmtId="178" fontId="18" fillId="0" borderId="23" xfId="2" applyNumberFormat="1" applyFont="1" applyBorder="1" applyAlignment="1">
      <alignment horizontal="right" vertical="center"/>
    </xf>
    <xf numFmtId="179" fontId="18" fillId="0" borderId="23" xfId="2" applyNumberFormat="1" applyFont="1" applyBorder="1" applyAlignment="1">
      <alignment vertical="center"/>
    </xf>
    <xf numFmtId="0" fontId="13" fillId="0" borderId="22" xfId="0" applyNumberFormat="1" applyFont="1" applyBorder="1" applyAlignment="1">
      <alignment horizontal="left" vertical="center"/>
    </xf>
    <xf numFmtId="41" fontId="23" fillId="4" borderId="55" xfId="2" applyNumberFormat="1" applyFont="1" applyFill="1" applyBorder="1" applyAlignment="1">
      <alignment horizontal="center" vertical="distributed"/>
    </xf>
    <xf numFmtId="41" fontId="24" fillId="4" borderId="55" xfId="2" applyNumberFormat="1" applyFont="1" applyFill="1" applyBorder="1" applyAlignment="1">
      <alignment horizontal="center" vertical="distributed"/>
    </xf>
    <xf numFmtId="41" fontId="24" fillId="4" borderId="0" xfId="2" applyNumberFormat="1" applyFont="1" applyFill="1" applyBorder="1" applyAlignment="1">
      <alignment horizontal="center" vertical="distributed"/>
    </xf>
    <xf numFmtId="0" fontId="10" fillId="0" borderId="17" xfId="0" applyNumberFormat="1" applyFont="1" applyBorder="1" applyAlignment="1">
      <alignment horizontal="left" vertical="center"/>
    </xf>
    <xf numFmtId="0" fontId="10" fillId="0" borderId="57" xfId="0" applyNumberFormat="1" applyFont="1" applyBorder="1" applyAlignment="1">
      <alignment horizontal="left" vertical="center"/>
    </xf>
    <xf numFmtId="3" fontId="10" fillId="0" borderId="0" xfId="0" applyNumberFormat="1" applyFont="1" applyBorder="1">
      <alignment vertical="center"/>
    </xf>
    <xf numFmtId="0" fontId="10" fillId="0" borderId="30" xfId="0" applyNumberFormat="1" applyFont="1" applyBorder="1" applyAlignment="1">
      <alignment horizontal="left" vertical="center"/>
    </xf>
    <xf numFmtId="0" fontId="10" fillId="0" borderId="17" xfId="0" applyNumberFormat="1" applyFont="1" applyBorder="1" applyAlignment="1">
      <alignment horizontal="left" vertical="center" shrinkToFit="1"/>
    </xf>
    <xf numFmtId="0" fontId="20" fillId="0" borderId="4" xfId="0" applyNumberFormat="1" applyFont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left" vertical="center"/>
    </xf>
    <xf numFmtId="0" fontId="11" fillId="0" borderId="17" xfId="0" applyNumberFormat="1" applyFont="1" applyBorder="1" applyAlignment="1">
      <alignment horizontal="center" vertical="center"/>
    </xf>
    <xf numFmtId="0" fontId="10" fillId="0" borderId="17" xfId="0" applyNumberFormat="1" applyFont="1" applyBorder="1">
      <alignment vertical="center"/>
    </xf>
    <xf numFmtId="0" fontId="19" fillId="0" borderId="37" xfId="0" applyNumberFormat="1" applyFont="1" applyBorder="1" applyAlignment="1">
      <alignment horizontal="left" vertical="center"/>
    </xf>
    <xf numFmtId="0" fontId="20" fillId="0" borderId="24" xfId="0" applyNumberFormat="1" applyFont="1" applyBorder="1" applyAlignment="1">
      <alignment horizontal="center" vertical="center"/>
    </xf>
    <xf numFmtId="41" fontId="20" fillId="0" borderId="56" xfId="2" applyNumberFormat="1" applyFont="1" applyFill="1" applyBorder="1" applyAlignment="1">
      <alignment horizontal="center" vertical="center"/>
    </xf>
    <xf numFmtId="41" fontId="20" fillId="0" borderId="56" xfId="2" applyNumberFormat="1" applyFont="1" applyBorder="1" applyAlignment="1">
      <alignment horizontal="center" vertical="center"/>
    </xf>
    <xf numFmtId="41" fontId="20" fillId="2" borderId="56" xfId="4" applyNumberFormat="1" applyFont="1" applyFill="1" applyBorder="1" applyAlignment="1">
      <alignment horizontal="center" vertical="center"/>
    </xf>
    <xf numFmtId="178" fontId="20" fillId="0" borderId="56" xfId="2" applyNumberFormat="1" applyFont="1" applyBorder="1" applyAlignment="1">
      <alignment horizontal="right" vertical="center"/>
    </xf>
    <xf numFmtId="179" fontId="20" fillId="0" borderId="56" xfId="2" applyNumberFormat="1" applyFont="1" applyBorder="1" applyAlignment="1">
      <alignment vertical="center"/>
    </xf>
    <xf numFmtId="9" fontId="11" fillId="0" borderId="4" xfId="1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left" vertical="center" wrapText="1"/>
    </xf>
    <xf numFmtId="0" fontId="19" fillId="0" borderId="57" xfId="0" applyNumberFormat="1" applyFont="1" applyBorder="1" applyAlignment="1">
      <alignment horizontal="left" vertical="center"/>
    </xf>
    <xf numFmtId="41" fontId="19" fillId="0" borderId="37" xfId="2" applyNumberFormat="1" applyFont="1" applyBorder="1">
      <alignment vertical="center"/>
    </xf>
    <xf numFmtId="0" fontId="10" fillId="0" borderId="2" xfId="0" applyNumberFormat="1" applyFont="1" applyBorder="1">
      <alignment vertical="center"/>
    </xf>
    <xf numFmtId="0" fontId="10" fillId="0" borderId="4" xfId="0" applyNumberFormat="1" applyFont="1" applyBorder="1">
      <alignment vertical="center"/>
    </xf>
    <xf numFmtId="41" fontId="13" fillId="0" borderId="0" xfId="2" applyNumberFormat="1" applyFont="1">
      <alignment vertical="center"/>
    </xf>
    <xf numFmtId="0" fontId="10" fillId="0" borderId="0" xfId="0" applyNumberFormat="1" applyFont="1" applyFill="1" applyBorder="1" applyAlignment="1">
      <alignment horizontal="left" vertical="center"/>
    </xf>
    <xf numFmtId="41" fontId="20" fillId="0" borderId="23" xfId="2" applyNumberFormat="1" applyFont="1" applyFill="1" applyBorder="1" applyAlignment="1">
      <alignment horizontal="center" vertical="center"/>
    </xf>
    <xf numFmtId="41" fontId="20" fillId="0" borderId="23" xfId="2" applyNumberFormat="1" applyFont="1" applyBorder="1" applyAlignment="1">
      <alignment horizontal="center" vertical="center"/>
    </xf>
    <xf numFmtId="41" fontId="20" fillId="2" borderId="23" xfId="4" applyNumberFormat="1" applyFont="1" applyFill="1" applyBorder="1" applyAlignment="1">
      <alignment horizontal="center" vertical="center"/>
    </xf>
    <xf numFmtId="178" fontId="20" fillId="0" borderId="23" xfId="2" applyNumberFormat="1" applyFont="1" applyBorder="1" applyAlignment="1">
      <alignment horizontal="right" vertical="center"/>
    </xf>
    <xf numFmtId="179" fontId="20" fillId="0" borderId="23" xfId="2" applyNumberFormat="1" applyFont="1" applyBorder="1" applyAlignment="1">
      <alignment vertical="center"/>
    </xf>
    <xf numFmtId="41" fontId="19" fillId="0" borderId="0" xfId="2" applyNumberFormat="1" applyFont="1" applyBorder="1">
      <alignment vertical="center"/>
    </xf>
    <xf numFmtId="0" fontId="10" fillId="0" borderId="37" xfId="0" applyNumberFormat="1" applyFont="1" applyBorder="1" applyAlignment="1">
      <alignment horizontal="left" vertical="center" shrinkToFit="1"/>
    </xf>
    <xf numFmtId="0" fontId="10" fillId="0" borderId="30" xfId="0" applyNumberFormat="1" applyFont="1" applyBorder="1" applyAlignment="1">
      <alignment horizontal="left" vertical="center" shrinkToFit="1"/>
    </xf>
    <xf numFmtId="0" fontId="10" fillId="0" borderId="0" xfId="0" applyNumberFormat="1" applyFont="1" applyBorder="1" applyAlignment="1">
      <alignment horizontal="left" vertical="center" shrinkToFit="1"/>
    </xf>
    <xf numFmtId="0" fontId="10" fillId="0" borderId="57" xfId="0" applyNumberFormat="1" applyFont="1" applyBorder="1" applyAlignment="1">
      <alignment horizontal="left" vertical="center" shrinkToFit="1"/>
    </xf>
    <xf numFmtId="41" fontId="20" fillId="0" borderId="27" xfId="2" applyNumberFormat="1" applyFont="1" applyBorder="1" applyAlignment="1">
      <alignment horizontal="center" vertical="center"/>
    </xf>
    <xf numFmtId="41" fontId="20" fillId="0" borderId="58" xfId="2" applyNumberFormat="1" applyFont="1" applyBorder="1" applyAlignment="1">
      <alignment horizontal="center" vertical="center"/>
    </xf>
    <xf numFmtId="41" fontId="20" fillId="2" borderId="58" xfId="4" applyNumberFormat="1" applyFont="1" applyFill="1" applyBorder="1" applyAlignment="1">
      <alignment horizontal="center" vertical="center"/>
    </xf>
    <xf numFmtId="178" fontId="20" fillId="0" borderId="58" xfId="2" applyNumberFormat="1" applyFont="1" applyBorder="1" applyAlignment="1">
      <alignment horizontal="right" vertical="center"/>
    </xf>
    <xf numFmtId="179" fontId="20" fillId="0" borderId="58" xfId="2" applyNumberFormat="1" applyFont="1" applyBorder="1" applyAlignment="1">
      <alignment vertical="center"/>
    </xf>
    <xf numFmtId="0" fontId="10" fillId="0" borderId="59" xfId="0" applyNumberFormat="1" applyFont="1" applyBorder="1" applyAlignment="1">
      <alignment horizontal="left" vertical="center"/>
    </xf>
    <xf numFmtId="41" fontId="10" fillId="0" borderId="60" xfId="2" applyNumberFormat="1" applyFont="1" applyBorder="1">
      <alignment vertical="center"/>
    </xf>
    <xf numFmtId="0" fontId="10" fillId="0" borderId="60" xfId="0" applyNumberFormat="1" applyFont="1" applyBorder="1">
      <alignment vertical="center"/>
    </xf>
    <xf numFmtId="0" fontId="10" fillId="0" borderId="60" xfId="0" applyNumberFormat="1" applyFont="1" applyBorder="1" applyAlignment="1">
      <alignment horizontal="center" vertical="center"/>
    </xf>
    <xf numFmtId="0" fontId="10" fillId="0" borderId="61" xfId="0" applyNumberFormat="1" applyFont="1" applyBorder="1">
      <alignment vertical="center"/>
    </xf>
    <xf numFmtId="0" fontId="19" fillId="0" borderId="10" xfId="0" applyNumberFormat="1" applyFont="1" applyBorder="1" applyAlignment="1">
      <alignment vertical="center" shrinkToFit="1"/>
    </xf>
    <xf numFmtId="41" fontId="21" fillId="2" borderId="62" xfId="4" applyNumberFormat="1" applyFont="1" applyFill="1" applyBorder="1" applyAlignment="1">
      <alignment horizontal="center" vertical="center"/>
    </xf>
    <xf numFmtId="0" fontId="10" fillId="0" borderId="41" xfId="0" applyNumberFormat="1" applyFont="1" applyBorder="1" applyAlignment="1">
      <alignment horizontal="left" vertical="center"/>
    </xf>
    <xf numFmtId="0" fontId="19" fillId="0" borderId="4" xfId="0" applyNumberFormat="1" applyFont="1" applyBorder="1" applyAlignment="1">
      <alignment vertical="center" shrinkToFit="1"/>
    </xf>
    <xf numFmtId="41" fontId="20" fillId="0" borderId="2" xfId="2" applyNumberFormat="1" applyFont="1" applyBorder="1" applyAlignment="1">
      <alignment horizontal="center" vertical="center"/>
    </xf>
    <xf numFmtId="0" fontId="19" fillId="0" borderId="4" xfId="0" applyNumberFormat="1" applyFont="1" applyBorder="1" applyAlignment="1">
      <alignment horizontal="center" vertical="center" shrinkToFit="1"/>
    </xf>
    <xf numFmtId="0" fontId="21" fillId="0" borderId="42" xfId="0" applyNumberFormat="1" applyFont="1" applyBorder="1" applyAlignment="1">
      <alignment horizontal="center" vertical="center" wrapText="1"/>
    </xf>
    <xf numFmtId="41" fontId="11" fillId="0" borderId="48" xfId="2" applyNumberFormat="1" applyFont="1" applyFill="1" applyBorder="1" applyAlignment="1">
      <alignment vertical="center"/>
    </xf>
    <xf numFmtId="41" fontId="11" fillId="0" borderId="48" xfId="2" applyNumberFormat="1" applyFont="1" applyBorder="1" applyAlignment="1">
      <alignment vertical="center"/>
    </xf>
    <xf numFmtId="41" fontId="11" fillId="2" borderId="48" xfId="4" applyNumberFormat="1" applyFont="1" applyFill="1" applyBorder="1" applyAlignment="1">
      <alignment vertical="center"/>
    </xf>
    <xf numFmtId="0" fontId="10" fillId="0" borderId="63" xfId="0" applyNumberFormat="1" applyFont="1" applyBorder="1" applyAlignment="1">
      <alignment horizontal="left" vertical="center"/>
    </xf>
    <xf numFmtId="0" fontId="10" fillId="0" borderId="29" xfId="0" applyNumberFormat="1" applyFont="1" applyFill="1" applyBorder="1" applyAlignment="1">
      <alignment horizontal="left" vertical="center"/>
    </xf>
    <xf numFmtId="0" fontId="10" fillId="0" borderId="29" xfId="0" applyNumberFormat="1" applyFont="1" applyFill="1" applyBorder="1">
      <alignment vertical="center"/>
    </xf>
    <xf numFmtId="0" fontId="11" fillId="0" borderId="4" xfId="0" applyNumberFormat="1" applyFont="1" applyBorder="1" applyAlignment="1">
      <alignment horizontal="center" vertical="center" shrinkToFit="1"/>
    </xf>
    <xf numFmtId="41" fontId="11" fillId="2" borderId="56" xfId="4" applyNumberFormat="1" applyFont="1" applyFill="1" applyBorder="1" applyAlignment="1">
      <alignment vertical="center"/>
    </xf>
    <xf numFmtId="178" fontId="10" fillId="0" borderId="29" xfId="4" applyNumberFormat="1" applyFont="1" applyBorder="1">
      <alignment vertical="center"/>
    </xf>
    <xf numFmtId="0" fontId="19" fillId="0" borderId="10" xfId="0" applyNumberFormat="1" applyFont="1" applyBorder="1" applyAlignment="1">
      <alignment horizontal="center" vertical="center" shrinkToFit="1"/>
    </xf>
    <xf numFmtId="179" fontId="11" fillId="0" borderId="23" xfId="4" applyNumberFormat="1" applyFont="1" applyBorder="1" applyAlignment="1">
      <alignment vertical="center" shrinkToFi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56" xfId="0" applyNumberFormat="1" applyFont="1" applyBorder="1">
      <alignment vertical="center"/>
    </xf>
    <xf numFmtId="0" fontId="10" fillId="0" borderId="57" xfId="0" applyNumberFormat="1" applyFont="1" applyBorder="1">
      <alignment vertical="center"/>
    </xf>
    <xf numFmtId="0" fontId="11" fillId="0" borderId="23" xfId="0" applyNumberFormat="1" applyFont="1" applyBorder="1">
      <alignment vertical="center"/>
    </xf>
    <xf numFmtId="41" fontId="20" fillId="0" borderId="17" xfId="2" applyNumberFormat="1" applyFont="1" applyBorder="1" applyAlignment="1">
      <alignment horizontal="center" vertical="center"/>
    </xf>
    <xf numFmtId="0" fontId="19" fillId="0" borderId="4" xfId="0" applyNumberFormat="1" applyFont="1" applyBorder="1" applyAlignment="1">
      <alignment horizontal="center" vertical="center"/>
    </xf>
    <xf numFmtId="0" fontId="19" fillId="0" borderId="17" xfId="0" applyNumberFormat="1" applyFont="1" applyBorder="1" applyAlignment="1">
      <alignment horizontal="left" vertical="center"/>
    </xf>
    <xf numFmtId="41" fontId="11" fillId="0" borderId="17" xfId="2" applyNumberFormat="1" applyFont="1" applyBorder="1" applyAlignment="1">
      <alignment horizontal="center" vertical="center"/>
    </xf>
    <xf numFmtId="0" fontId="10" fillId="0" borderId="22" xfId="0" applyNumberFormat="1" applyFont="1" applyBorder="1" applyAlignment="1">
      <alignment horizontal="left" vertical="center" wrapText="1"/>
    </xf>
    <xf numFmtId="0" fontId="20" fillId="0" borderId="17" xfId="0" applyNumberFormat="1" applyFont="1" applyBorder="1">
      <alignment vertical="center"/>
    </xf>
    <xf numFmtId="41" fontId="19" fillId="0" borderId="41" xfId="2" applyNumberFormat="1" applyFont="1" applyBorder="1">
      <alignment vertical="center"/>
    </xf>
    <xf numFmtId="0" fontId="20" fillId="0" borderId="10" xfId="0" applyNumberFormat="1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vertical="center"/>
    </xf>
    <xf numFmtId="0" fontId="11" fillId="0" borderId="2" xfId="0" applyNumberFormat="1" applyFont="1" applyBorder="1">
      <alignment vertical="center"/>
    </xf>
    <xf numFmtId="0" fontId="11" fillId="0" borderId="4" xfId="0" applyNumberFormat="1" applyFont="1" applyBorder="1">
      <alignment vertical="center"/>
    </xf>
    <xf numFmtId="0" fontId="11" fillId="0" borderId="3" xfId="0" applyNumberFormat="1" applyFont="1" applyFill="1" applyBorder="1" applyAlignment="1">
      <alignment horizontal="center" vertical="center"/>
    </xf>
    <xf numFmtId="0" fontId="11" fillId="0" borderId="4" xfId="0" applyNumberFormat="1" applyFont="1" applyBorder="1" applyAlignment="1">
      <alignment vertical="center"/>
    </xf>
    <xf numFmtId="0" fontId="10" fillId="0" borderId="57" xfId="0" applyNumberFormat="1" applyFont="1" applyFill="1" applyBorder="1" applyAlignment="1">
      <alignment horizontal="left" vertical="center"/>
    </xf>
    <xf numFmtId="0" fontId="20" fillId="0" borderId="22" xfId="0" applyNumberFormat="1" applyFont="1" applyBorder="1" applyAlignment="1">
      <alignment horizontal="center" vertical="center" shrinkToFit="1"/>
    </xf>
    <xf numFmtId="179" fontId="20" fillId="0" borderId="62" xfId="2" applyNumberFormat="1" applyFont="1" applyBorder="1" applyAlignment="1">
      <alignment vertical="center"/>
    </xf>
    <xf numFmtId="41" fontId="20" fillId="0" borderId="11" xfId="2" applyNumberFormat="1" applyFont="1" applyBorder="1" applyAlignment="1">
      <alignment horizontal="center" vertical="center"/>
    </xf>
    <xf numFmtId="41" fontId="20" fillId="0" borderId="62" xfId="2" applyNumberFormat="1" applyFont="1" applyFill="1" applyBorder="1" applyAlignment="1">
      <alignment horizontal="center" vertical="center"/>
    </xf>
    <xf numFmtId="41" fontId="20" fillId="2" borderId="62" xfId="4" applyNumberFormat="1" applyFont="1" applyFill="1" applyBorder="1" applyAlignment="1">
      <alignment horizontal="center" vertical="center"/>
    </xf>
    <xf numFmtId="178" fontId="20" fillId="0" borderId="62" xfId="2" applyNumberFormat="1" applyFont="1" applyBorder="1" applyAlignment="1">
      <alignment horizontal="right" vertical="center"/>
    </xf>
    <xf numFmtId="0" fontId="10" fillId="0" borderId="7" xfId="0" applyNumberFormat="1" applyFont="1" applyFill="1" applyBorder="1" applyAlignment="1">
      <alignment horizontal="center" vertical="center"/>
    </xf>
    <xf numFmtId="41" fontId="11" fillId="0" borderId="62" xfId="2" applyNumberFormat="1" applyFont="1" applyBorder="1">
      <alignment vertical="center"/>
    </xf>
    <xf numFmtId="41" fontId="11" fillId="2" borderId="62" xfId="2" applyNumberFormat="1" applyFont="1" applyFill="1" applyBorder="1" applyAlignment="1">
      <alignment horizontal="center" vertical="center"/>
    </xf>
    <xf numFmtId="0" fontId="10" fillId="0" borderId="17" xfId="6" applyNumberFormat="1" applyFont="1" applyBorder="1" applyAlignment="1">
      <alignment horizontal="left" vertical="center"/>
    </xf>
    <xf numFmtId="0" fontId="10" fillId="0" borderId="7" xfId="0" applyNumberFormat="1" applyFont="1" applyFill="1" applyBorder="1" applyAlignment="1">
      <alignment horizontal="center" vertical="center" shrinkToFit="1"/>
    </xf>
    <xf numFmtId="0" fontId="10" fillId="0" borderId="0" xfId="6" applyNumberFormat="1" applyFont="1" applyBorder="1">
      <alignment vertical="center"/>
    </xf>
    <xf numFmtId="0" fontId="12" fillId="0" borderId="0" xfId="6" applyNumberFormat="1" applyFont="1" applyBorder="1" applyAlignment="1">
      <alignment horizontal="center" vertical="center"/>
    </xf>
    <xf numFmtId="0" fontId="10" fillId="0" borderId="0" xfId="6" applyNumberFormat="1" applyFont="1" applyBorder="1" applyAlignment="1">
      <alignment horizontal="center" vertical="center"/>
    </xf>
    <xf numFmtId="0" fontId="10" fillId="0" borderId="0" xfId="6" quotePrefix="1" applyNumberFormat="1" applyFont="1" applyBorder="1" applyAlignment="1">
      <alignment horizontal="center" vertical="center"/>
    </xf>
    <xf numFmtId="0" fontId="10" fillId="0" borderId="28" xfId="6" applyNumberFormat="1" applyFont="1" applyBorder="1">
      <alignment vertical="center"/>
    </xf>
    <xf numFmtId="0" fontId="10" fillId="0" borderId="15" xfId="0" applyNumberFormat="1" applyFont="1" applyFill="1" applyBorder="1" applyAlignment="1">
      <alignment horizontal="center" vertical="center"/>
    </xf>
    <xf numFmtId="41" fontId="11" fillId="0" borderId="48" xfId="2" applyNumberFormat="1" applyFont="1" applyBorder="1">
      <alignment vertical="center"/>
    </xf>
    <xf numFmtId="41" fontId="11" fillId="2" borderId="48" xfId="2" applyNumberFormat="1" applyFont="1" applyFill="1" applyBorder="1" applyAlignment="1">
      <alignment horizontal="center" vertical="center"/>
    </xf>
    <xf numFmtId="0" fontId="10" fillId="0" borderId="20" xfId="6" applyNumberFormat="1" applyFont="1" applyBorder="1">
      <alignment vertical="center"/>
    </xf>
    <xf numFmtId="0" fontId="10" fillId="0" borderId="15" xfId="0" applyNumberFormat="1" applyFont="1" applyFill="1" applyBorder="1" applyAlignment="1">
      <alignment horizontal="center" vertical="center" shrinkToFit="1"/>
    </xf>
    <xf numFmtId="0" fontId="10" fillId="0" borderId="17" xfId="6" applyNumberFormat="1" applyFont="1" applyBorder="1" applyAlignment="1">
      <alignment horizontal="left" vertical="center" shrinkToFit="1"/>
    </xf>
    <xf numFmtId="0" fontId="10" fillId="0" borderId="19" xfId="0" applyNumberFormat="1" applyFont="1" applyFill="1" applyBorder="1" applyAlignment="1">
      <alignment horizontal="center" vertical="center"/>
    </xf>
    <xf numFmtId="41" fontId="11" fillId="2" borderId="56" xfId="2" applyNumberFormat="1" applyFont="1" applyFill="1" applyBorder="1" applyAlignment="1">
      <alignment horizontal="center" vertical="center"/>
    </xf>
    <xf numFmtId="0" fontId="10" fillId="0" borderId="26" xfId="0" applyNumberFormat="1" applyFont="1" applyFill="1" applyBorder="1" applyAlignment="1">
      <alignment horizontal="center" vertical="center"/>
    </xf>
    <xf numFmtId="41" fontId="11" fillId="2" borderId="23" xfId="2" applyNumberFormat="1" applyFont="1" applyFill="1" applyBorder="1" applyAlignment="1">
      <alignment horizontal="center" vertical="center"/>
    </xf>
    <xf numFmtId="0" fontId="10" fillId="0" borderId="19" xfId="0" applyNumberFormat="1" applyFont="1" applyFill="1" applyBorder="1" applyAlignment="1">
      <alignment horizontal="center" vertical="center" shrinkToFit="1"/>
    </xf>
    <xf numFmtId="0" fontId="13" fillId="0" borderId="7" xfId="0" applyNumberFormat="1" applyFont="1" applyFill="1" applyBorder="1" applyAlignment="1">
      <alignment horizontal="center" vertical="center"/>
    </xf>
    <xf numFmtId="0" fontId="13" fillId="0" borderId="15" xfId="0" applyNumberFormat="1" applyFont="1" applyFill="1" applyBorder="1" applyAlignment="1">
      <alignment horizontal="center" vertical="center" shrinkToFit="1"/>
    </xf>
    <xf numFmtId="0" fontId="10" fillId="0" borderId="30" xfId="6" applyNumberFormat="1" applyFont="1" applyBorder="1" applyAlignment="1">
      <alignment horizontal="left" vertical="center"/>
    </xf>
    <xf numFmtId="0" fontId="10" fillId="0" borderId="29" xfId="6" applyNumberFormat="1" applyFont="1" applyBorder="1">
      <alignment vertical="center"/>
    </xf>
    <xf numFmtId="0" fontId="12" fillId="0" borderId="29" xfId="6" applyNumberFormat="1" applyFont="1" applyBorder="1" applyAlignment="1">
      <alignment horizontal="center" vertical="center"/>
    </xf>
    <xf numFmtId="0" fontId="10" fillId="0" borderId="29" xfId="6" applyNumberFormat="1" applyFont="1" applyBorder="1" applyAlignment="1">
      <alignment horizontal="center" vertical="center"/>
    </xf>
    <xf numFmtId="0" fontId="10" fillId="0" borderId="29" xfId="6" quotePrefix="1" applyNumberFormat="1" applyFont="1" applyBorder="1" applyAlignment="1">
      <alignment horizontal="center" vertical="center"/>
    </xf>
    <xf numFmtId="0" fontId="13" fillId="0" borderId="26" xfId="0" applyNumberFormat="1" applyFont="1" applyFill="1" applyBorder="1" applyAlignment="1">
      <alignment horizontal="center" vertical="center" shrinkToFit="1"/>
    </xf>
    <xf numFmtId="0" fontId="10" fillId="0" borderId="26" xfId="0" applyNumberFormat="1" applyFont="1" applyFill="1" applyBorder="1" applyAlignment="1">
      <alignment horizontal="center" vertical="center" shrinkToFit="1"/>
    </xf>
    <xf numFmtId="41" fontId="20" fillId="0" borderId="62" xfId="2" applyNumberFormat="1" applyFont="1" applyFill="1" applyBorder="1" applyAlignment="1">
      <alignment vertical="center" wrapText="1"/>
    </xf>
    <xf numFmtId="178" fontId="20" fillId="0" borderId="56" xfId="2" applyNumberFormat="1" applyFont="1" applyFill="1" applyBorder="1" applyAlignment="1">
      <alignment vertical="center" wrapText="1"/>
    </xf>
    <xf numFmtId="41" fontId="20" fillId="0" borderId="56" xfId="2" applyNumberFormat="1" applyFont="1" applyFill="1" applyBorder="1" applyAlignment="1">
      <alignment vertical="center" wrapText="1"/>
    </xf>
    <xf numFmtId="178" fontId="20" fillId="0" borderId="56" xfId="2" applyNumberFormat="1" applyFont="1" applyBorder="1" applyAlignment="1">
      <alignment horizontal="right" vertical="center" wrapText="1"/>
    </xf>
    <xf numFmtId="179" fontId="20" fillId="0" borderId="56" xfId="2" applyNumberFormat="1" applyFont="1" applyBorder="1" applyAlignment="1">
      <alignment vertical="center" wrapText="1"/>
    </xf>
    <xf numFmtId="41" fontId="11" fillId="0" borderId="56" xfId="2" applyNumberFormat="1" applyFont="1" applyFill="1" applyBorder="1" applyAlignment="1">
      <alignment vertical="center"/>
    </xf>
    <xf numFmtId="0" fontId="10" fillId="0" borderId="17" xfId="0" applyNumberFormat="1" applyFont="1" applyBorder="1" applyAlignment="1">
      <alignment vertical="center" wrapText="1"/>
    </xf>
    <xf numFmtId="41" fontId="11" fillId="0" borderId="23" xfId="2" applyNumberFormat="1" applyFont="1" applyFill="1" applyBorder="1" applyAlignment="1">
      <alignment vertical="center"/>
    </xf>
    <xf numFmtId="0" fontId="10" fillId="0" borderId="22" xfId="0" applyNumberFormat="1" applyFont="1" applyBorder="1" applyAlignment="1">
      <alignment vertical="center" wrapText="1"/>
    </xf>
    <xf numFmtId="0" fontId="10" fillId="0" borderId="42" xfId="0" applyNumberFormat="1" applyFont="1" applyBorder="1" applyAlignment="1">
      <alignment vertical="center" wrapText="1"/>
    </xf>
    <xf numFmtId="41" fontId="10" fillId="0" borderId="29" xfId="2" applyNumberFormat="1" applyFont="1" applyBorder="1" applyAlignment="1">
      <alignment vertical="center" shrinkToFit="1"/>
    </xf>
    <xf numFmtId="41" fontId="11" fillId="0" borderId="38" xfId="2" applyNumberFormat="1" applyFont="1" applyFill="1" applyBorder="1" applyAlignment="1">
      <alignment vertical="center"/>
    </xf>
    <xf numFmtId="41" fontId="11" fillId="0" borderId="28" xfId="2" applyNumberFormat="1" applyFont="1" applyFill="1" applyBorder="1" applyAlignment="1">
      <alignment vertical="center"/>
    </xf>
    <xf numFmtId="41" fontId="11" fillId="0" borderId="12" xfId="2" applyNumberFormat="1" applyFont="1" applyBorder="1" applyAlignment="1">
      <alignment horizontal="center" vertical="center"/>
    </xf>
    <xf numFmtId="41" fontId="11" fillId="0" borderId="43" xfId="2" applyNumberFormat="1" applyFont="1" applyFill="1" applyBorder="1" applyAlignment="1">
      <alignment vertical="center"/>
    </xf>
    <xf numFmtId="41" fontId="11" fillId="0" borderId="0" xfId="2" applyNumberFormat="1" applyFont="1" applyBorder="1" applyAlignment="1">
      <alignment horizontal="center" vertical="center"/>
    </xf>
    <xf numFmtId="0" fontId="20" fillId="0" borderId="0" xfId="0" applyNumberFormat="1" applyFont="1" applyBorder="1" applyAlignment="1">
      <alignment horizontal="center" vertical="top" wrapText="1"/>
    </xf>
    <xf numFmtId="0" fontId="10" fillId="0" borderId="0" xfId="0" applyNumberFormat="1" applyFont="1" applyBorder="1" applyAlignment="1">
      <alignment horizontal="center" vertical="center" wrapText="1"/>
    </xf>
    <xf numFmtId="178" fontId="11" fillId="0" borderId="0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 applyAlignment="1">
      <alignment horizontal="center" vertical="center"/>
    </xf>
    <xf numFmtId="41" fontId="11" fillId="0" borderId="0" xfId="2" applyNumberFormat="1" applyFont="1" applyFill="1" applyBorder="1" applyAlignment="1">
      <alignment vertical="center"/>
    </xf>
    <xf numFmtId="178" fontId="11" fillId="0" borderId="0" xfId="2" applyNumberFormat="1" applyFont="1" applyBorder="1" applyAlignment="1">
      <alignment horizontal="right" vertical="center"/>
    </xf>
    <xf numFmtId="179" fontId="11" fillId="0" borderId="0" xfId="2" applyNumberFormat="1" applyFont="1" applyBorder="1" applyAlignment="1">
      <alignment horizontal="right" vertical="center"/>
    </xf>
    <xf numFmtId="0" fontId="11" fillId="0" borderId="0" xfId="0" applyNumberFormat="1" applyFont="1" applyBorder="1" applyAlignment="1">
      <alignment horizontal="center" vertical="center"/>
    </xf>
    <xf numFmtId="179" fontId="11" fillId="0" borderId="0" xfId="2" applyNumberFormat="1" applyFont="1" applyBorder="1" applyAlignment="1">
      <alignment vertical="center"/>
    </xf>
    <xf numFmtId="41" fontId="11" fillId="0" borderId="0" xfId="0" applyNumberFormat="1" applyFont="1" applyBorder="1" applyAlignment="1">
      <alignment horizontal="left" vertical="center"/>
    </xf>
    <xf numFmtId="43" fontId="10" fillId="0" borderId="0" xfId="0" applyNumberFormat="1" applyFont="1" applyBorder="1" applyAlignment="1">
      <alignment horizontal="left" vertical="center"/>
    </xf>
    <xf numFmtId="41" fontId="13" fillId="0" borderId="0" xfId="0" applyNumberFormat="1" applyFont="1" applyAlignment="1">
      <alignment horizontal="left" vertical="center"/>
    </xf>
    <xf numFmtId="0" fontId="4" fillId="0" borderId="44" xfId="0" applyNumberFormat="1" applyFont="1" applyBorder="1" applyAlignment="1">
      <alignment horizontal="left" vertical="center"/>
    </xf>
    <xf numFmtId="41" fontId="4" fillId="0" borderId="6" xfId="2" applyNumberFormat="1" applyFont="1" applyBorder="1">
      <alignment vertical="center"/>
    </xf>
    <xf numFmtId="0" fontId="4" fillId="0" borderId="6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4" fillId="0" borderId="6" xfId="0" quotePrefix="1" applyNumberFormat="1" applyFont="1" applyBorder="1" applyAlignment="1">
      <alignment horizontal="center" vertical="center"/>
    </xf>
    <xf numFmtId="0" fontId="4" fillId="0" borderId="43" xfId="0" applyNumberFormat="1" applyFont="1" applyBorder="1">
      <alignment vertical="center"/>
    </xf>
    <xf numFmtId="0" fontId="4" fillId="0" borderId="22" xfId="0" applyNumberFormat="1" applyFont="1" applyFill="1" applyBorder="1" applyAlignment="1">
      <alignment horizontal="left" vertical="center"/>
    </xf>
    <xf numFmtId="0" fontId="19" fillId="0" borderId="63" xfId="0" applyNumberFormat="1" applyFont="1" applyBorder="1" applyAlignment="1">
      <alignment horizontal="left" vertical="center"/>
    </xf>
    <xf numFmtId="41" fontId="10" fillId="0" borderId="41" xfId="4" applyNumberFormat="1" applyFont="1" applyBorder="1">
      <alignment vertical="center"/>
    </xf>
    <xf numFmtId="179" fontId="10" fillId="0" borderId="48" xfId="2" applyNumberFormat="1" applyFont="1" applyBorder="1" applyAlignment="1">
      <alignment horizontal="right" vertical="center"/>
    </xf>
    <xf numFmtId="178" fontId="11" fillId="0" borderId="62" xfId="2" applyNumberFormat="1" applyFont="1" applyFill="1" applyBorder="1" applyAlignment="1">
      <alignment horizontal="right" vertical="center"/>
    </xf>
    <xf numFmtId="180" fontId="11" fillId="0" borderId="9" xfId="2" applyNumberFormat="1" applyFont="1" applyBorder="1" applyAlignment="1">
      <alignment horizontal="right" vertical="center"/>
    </xf>
    <xf numFmtId="180" fontId="11" fillId="0" borderId="3" xfId="2" applyNumberFormat="1" applyFont="1" applyBorder="1" applyAlignment="1">
      <alignment horizontal="right" vertical="center"/>
    </xf>
    <xf numFmtId="0" fontId="10" fillId="0" borderId="37" xfId="0" applyFont="1" applyBorder="1" applyAlignment="1">
      <alignment horizontal="left" vertical="center"/>
    </xf>
    <xf numFmtId="41" fontId="10" fillId="0" borderId="37" xfId="4" applyFont="1" applyBorder="1">
      <alignment vertical="center"/>
    </xf>
    <xf numFmtId="0" fontId="10" fillId="0" borderId="37" xfId="0" applyFont="1" applyBorder="1">
      <alignment vertical="center"/>
    </xf>
    <xf numFmtId="0" fontId="12" fillId="0" borderId="37" xfId="0" applyFont="1" applyBorder="1" applyAlignment="1">
      <alignment horizontal="center" vertical="center"/>
    </xf>
    <xf numFmtId="0" fontId="10" fillId="0" borderId="38" xfId="0" applyFont="1" applyBorder="1">
      <alignment vertical="center"/>
    </xf>
    <xf numFmtId="41" fontId="10" fillId="0" borderId="0" xfId="4" applyFont="1">
      <alignment vertical="center"/>
    </xf>
    <xf numFmtId="0" fontId="10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8" xfId="0" applyFont="1" applyBorder="1">
      <alignment vertical="center"/>
    </xf>
    <xf numFmtId="0" fontId="10" fillId="0" borderId="9" xfId="0" applyFont="1" applyBorder="1" applyAlignment="1">
      <alignment horizontal="center" vertical="center"/>
    </xf>
    <xf numFmtId="41" fontId="11" fillId="0" borderId="62" xfId="2" applyFont="1" applyBorder="1" applyAlignment="1">
      <alignment horizontal="center" vertical="center"/>
    </xf>
    <xf numFmtId="41" fontId="11" fillId="2" borderId="63" xfId="4" applyFont="1" applyFill="1" applyBorder="1" applyAlignment="1">
      <alignment horizontal="center" vertical="center"/>
    </xf>
    <xf numFmtId="179" fontId="11" fillId="0" borderId="62" xfId="2" applyNumberFormat="1" applyFont="1" applyBorder="1">
      <alignment vertical="center"/>
    </xf>
    <xf numFmtId="0" fontId="10" fillId="0" borderId="63" xfId="0" applyFont="1" applyBorder="1" applyAlignment="1">
      <alignment horizontal="left" vertical="center"/>
    </xf>
    <xf numFmtId="41" fontId="10" fillId="0" borderId="41" xfId="2" applyFont="1" applyBorder="1">
      <alignment vertical="center"/>
    </xf>
    <xf numFmtId="0" fontId="10" fillId="0" borderId="41" xfId="0" applyFont="1" applyBorder="1">
      <alignment vertical="center"/>
    </xf>
    <xf numFmtId="0" fontId="12" fillId="0" borderId="41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1" xfId="0" quotePrefix="1" applyFont="1" applyBorder="1" applyAlignment="1">
      <alignment horizontal="center" vertical="center"/>
    </xf>
    <xf numFmtId="41" fontId="19" fillId="0" borderId="41" xfId="2" applyFont="1" applyBorder="1">
      <alignment vertical="center"/>
    </xf>
    <xf numFmtId="0" fontId="19" fillId="0" borderId="25" xfId="0" applyFont="1" applyBorder="1">
      <alignment vertical="center"/>
    </xf>
    <xf numFmtId="0" fontId="10" fillId="0" borderId="57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0" borderId="24" xfId="0" applyFont="1" applyBorder="1" applyAlignment="1">
      <alignment horizontal="left" vertical="center"/>
    </xf>
    <xf numFmtId="0" fontId="10" fillId="0" borderId="0" xfId="0" quotePrefix="1" applyFont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9" xfId="0" quotePrefix="1" applyFont="1" applyBorder="1" applyAlignment="1">
      <alignment horizontal="center" vertical="center"/>
    </xf>
    <xf numFmtId="41" fontId="10" fillId="0" borderId="29" xfId="4" applyFont="1" applyBorder="1">
      <alignment vertical="center"/>
    </xf>
    <xf numFmtId="0" fontId="10" fillId="0" borderId="20" xfId="0" applyFont="1" applyBorder="1">
      <alignment vertical="center"/>
    </xf>
    <xf numFmtId="0" fontId="20" fillId="0" borderId="4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41" fontId="11" fillId="0" borderId="4" xfId="2" applyFont="1" applyBorder="1" applyAlignment="1">
      <alignment horizontal="center" vertical="center"/>
    </xf>
    <xf numFmtId="41" fontId="11" fillId="0" borderId="35" xfId="2" applyFont="1" applyBorder="1" applyAlignment="1">
      <alignment horizontal="center" vertical="center"/>
    </xf>
    <xf numFmtId="41" fontId="11" fillId="0" borderId="4" xfId="4" applyFont="1" applyBorder="1" applyAlignment="1">
      <alignment horizontal="center" vertical="center"/>
    </xf>
    <xf numFmtId="3" fontId="11" fillId="0" borderId="3" xfId="2" applyNumberFormat="1" applyFont="1" applyBorder="1" applyAlignment="1">
      <alignment horizontal="right" vertical="center"/>
    </xf>
    <xf numFmtId="41" fontId="10" fillId="0" borderId="0" xfId="0" applyNumberFormat="1" applyFont="1">
      <alignment vertical="center"/>
    </xf>
    <xf numFmtId="0" fontId="11" fillId="0" borderId="0" xfId="0" applyFont="1">
      <alignment vertical="center"/>
    </xf>
    <xf numFmtId="0" fontId="10" fillId="0" borderId="3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/>
    </xf>
    <xf numFmtId="0" fontId="19" fillId="0" borderId="28" xfId="0" applyFont="1" applyBorder="1">
      <alignment vertical="center"/>
    </xf>
    <xf numFmtId="0" fontId="10" fillId="0" borderId="22" xfId="0" applyFont="1" applyBorder="1" applyAlignment="1">
      <alignment horizontal="left" vertical="center" shrinkToFit="1"/>
    </xf>
    <xf numFmtId="41" fontId="20" fillId="0" borderId="9" xfId="2" applyFont="1" applyBorder="1" applyAlignment="1">
      <alignment horizontal="center" vertical="center"/>
    </xf>
    <xf numFmtId="41" fontId="20" fillId="0" borderId="40" xfId="2" applyFont="1" applyBorder="1" applyAlignment="1">
      <alignment horizontal="center" vertical="center"/>
    </xf>
    <xf numFmtId="41" fontId="20" fillId="0" borderId="40" xfId="4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41" fontId="11" fillId="0" borderId="9" xfId="2" applyFont="1" applyBorder="1" applyAlignment="1">
      <alignment horizontal="center" vertical="center"/>
    </xf>
    <xf numFmtId="178" fontId="11" fillId="0" borderId="40" xfId="2" applyNumberFormat="1" applyFont="1" applyBorder="1" applyAlignment="1">
      <alignment horizontal="right" vertical="center"/>
    </xf>
    <xf numFmtId="41" fontId="11" fillId="0" borderId="40" xfId="4" applyFont="1" applyBorder="1" applyAlignment="1">
      <alignment horizontal="center" vertical="center"/>
    </xf>
    <xf numFmtId="3" fontId="11" fillId="0" borderId="9" xfId="2" applyNumberFormat="1" applyFont="1" applyBorder="1" applyAlignment="1">
      <alignment horizontal="right" vertical="center"/>
    </xf>
    <xf numFmtId="41" fontId="10" fillId="0" borderId="37" xfId="2" applyFont="1" applyBorder="1">
      <alignment vertical="center"/>
    </xf>
    <xf numFmtId="41" fontId="11" fillId="0" borderId="0" xfId="4" applyFont="1">
      <alignment vertical="center"/>
    </xf>
    <xf numFmtId="41" fontId="10" fillId="0" borderId="0" xfId="2" applyFont="1">
      <alignment vertical="center"/>
    </xf>
    <xf numFmtId="41" fontId="11" fillId="0" borderId="0" xfId="2" applyFont="1">
      <alignment vertical="center"/>
    </xf>
    <xf numFmtId="0" fontId="4" fillId="0" borderId="42" xfId="0" applyFont="1" applyBorder="1" applyAlignment="1">
      <alignment horizontal="left" vertical="center"/>
    </xf>
    <xf numFmtId="41" fontId="4" fillId="0" borderId="29" xfId="2" applyFont="1" applyBorder="1">
      <alignment vertical="center"/>
    </xf>
    <xf numFmtId="0" fontId="4" fillId="0" borderId="2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4" fillId="0" borderId="29" xfId="0" quotePrefix="1" applyFont="1" applyBorder="1" applyAlignment="1">
      <alignment horizontal="center" vertical="center"/>
    </xf>
    <xf numFmtId="0" fontId="4" fillId="0" borderId="20" xfId="0" applyFont="1" applyBorder="1">
      <alignment vertical="center"/>
    </xf>
    <xf numFmtId="0" fontId="11" fillId="0" borderId="0" xfId="0" applyFont="1" applyAlignment="1">
      <alignment horizontal="center" vertical="center"/>
    </xf>
    <xf numFmtId="0" fontId="10" fillId="0" borderId="42" xfId="0" applyFont="1" applyBorder="1" applyAlignment="1">
      <alignment horizontal="left" vertical="center" shrinkToFit="1"/>
    </xf>
    <xf numFmtId="0" fontId="20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left" vertical="center" shrinkToFit="1"/>
    </xf>
    <xf numFmtId="41" fontId="4" fillId="0" borderId="0" xfId="4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4" fillId="0" borderId="28" xfId="0" applyFont="1" applyBorder="1">
      <alignment vertical="center"/>
    </xf>
    <xf numFmtId="41" fontId="11" fillId="0" borderId="35" xfId="4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1" fontId="11" fillId="0" borderId="39" xfId="4" applyFont="1" applyBorder="1" applyAlignment="1">
      <alignment horizontal="center" vertical="center"/>
    </xf>
    <xf numFmtId="0" fontId="6" fillId="0" borderId="42" xfId="0" applyFont="1" applyBorder="1" applyAlignment="1">
      <alignment horizontal="left" vertical="center" shrinkToFit="1"/>
    </xf>
    <xf numFmtId="41" fontId="4" fillId="0" borderId="29" xfId="4" applyFont="1" applyBorder="1">
      <alignment vertical="center"/>
    </xf>
    <xf numFmtId="0" fontId="4" fillId="0" borderId="22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4" fillId="0" borderId="29" xfId="0" applyFont="1" applyBorder="1" applyAlignment="1">
      <alignment horizontal="center" vertical="center" shrinkToFit="1"/>
    </xf>
    <xf numFmtId="0" fontId="10" fillId="0" borderId="30" xfId="0" applyNumberFormat="1" applyFont="1" applyBorder="1" applyAlignment="1">
      <alignment horizontal="left" vertical="center" wrapText="1"/>
    </xf>
    <xf numFmtId="180" fontId="11" fillId="0" borderId="4" xfId="2" applyNumberFormat="1" applyFont="1" applyBorder="1" applyAlignment="1">
      <alignment horizontal="right" vertical="center"/>
    </xf>
    <xf numFmtId="3" fontId="11" fillId="0" borderId="4" xfId="2" applyNumberFormat="1" applyFont="1" applyFill="1" applyBorder="1" applyAlignment="1">
      <alignment horizontal="right" vertical="center"/>
    </xf>
    <xf numFmtId="41" fontId="11" fillId="0" borderId="4" xfId="4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left" vertical="center"/>
    </xf>
    <xf numFmtId="0" fontId="11" fillId="0" borderId="22" xfId="0" applyNumberFormat="1" applyFont="1" applyBorder="1" applyAlignment="1">
      <alignment horizontal="center" vertical="center"/>
    </xf>
    <xf numFmtId="41" fontId="11" fillId="0" borderId="4" xfId="2" applyNumberFormat="1" applyFont="1" applyBorder="1" applyAlignment="1">
      <alignment horizontal="center" vertical="center"/>
    </xf>
    <xf numFmtId="41" fontId="11" fillId="0" borderId="35" xfId="2" applyNumberFormat="1" applyFont="1" applyFill="1" applyBorder="1" applyAlignment="1">
      <alignment horizontal="center" vertical="center"/>
    </xf>
    <xf numFmtId="0" fontId="4" fillId="0" borderId="42" xfId="0" applyNumberFormat="1" applyFont="1" applyFill="1" applyBorder="1" applyAlignment="1">
      <alignment horizontal="left" vertical="center" shrinkToFit="1"/>
    </xf>
    <xf numFmtId="41" fontId="4" fillId="0" borderId="29" xfId="4" applyNumberFormat="1" applyFont="1" applyFill="1" applyBorder="1">
      <alignment vertical="center"/>
    </xf>
    <xf numFmtId="0" fontId="4" fillId="0" borderId="29" xfId="0" applyNumberFormat="1" applyFont="1" applyFill="1" applyBorder="1" applyAlignment="1">
      <alignment horizontal="center" vertical="center"/>
    </xf>
    <xf numFmtId="0" fontId="5" fillId="0" borderId="29" xfId="0" applyNumberFormat="1" applyFont="1" applyFill="1" applyBorder="1" applyAlignment="1">
      <alignment horizontal="center" vertical="center"/>
    </xf>
    <xf numFmtId="0" fontId="4" fillId="0" borderId="29" xfId="0" quotePrefix="1" applyNumberFormat="1" applyFont="1" applyFill="1" applyBorder="1" applyAlignment="1">
      <alignment horizontal="center" vertical="center"/>
    </xf>
    <xf numFmtId="0" fontId="4" fillId="0" borderId="20" xfId="0" applyNumberFormat="1" applyFont="1" applyFill="1" applyBorder="1">
      <alignment vertical="center"/>
    </xf>
    <xf numFmtId="41" fontId="25" fillId="0" borderId="25" xfId="2" applyFont="1" applyBorder="1">
      <alignment vertical="center"/>
    </xf>
    <xf numFmtId="0" fontId="26" fillId="0" borderId="0" xfId="0" applyFont="1">
      <alignment vertical="center"/>
    </xf>
    <xf numFmtId="0" fontId="10" fillId="0" borderId="17" xfId="0" applyNumberFormat="1" applyFont="1" applyFill="1" applyBorder="1" applyAlignment="1">
      <alignment horizontal="left" vertical="center"/>
    </xf>
    <xf numFmtId="0" fontId="10" fillId="0" borderId="37" xfId="0" applyNumberFormat="1" applyFont="1" applyBorder="1" applyAlignment="1">
      <alignment horizontal="center" vertical="center"/>
    </xf>
    <xf numFmtId="0" fontId="11" fillId="0" borderId="22" xfId="0" applyNumberFormat="1" applyFont="1" applyBorder="1" applyAlignment="1">
      <alignment horizontal="center" vertical="center"/>
    </xf>
    <xf numFmtId="0" fontId="10" fillId="0" borderId="41" xfId="0" applyNumberFormat="1" applyFont="1" applyBorder="1" applyAlignment="1">
      <alignment horizontal="center" vertical="center"/>
    </xf>
    <xf numFmtId="0" fontId="11" fillId="0" borderId="42" xfId="0" applyNumberFormat="1" applyFont="1" applyBorder="1" applyAlignment="1">
      <alignment horizontal="center" vertical="center"/>
    </xf>
    <xf numFmtId="0" fontId="20" fillId="0" borderId="4" xfId="0" applyNumberFormat="1" applyFont="1" applyBorder="1" applyAlignment="1">
      <alignment horizontal="center" vertical="center"/>
    </xf>
    <xf numFmtId="41" fontId="11" fillId="0" borderId="56" xfId="2" applyNumberFormat="1" applyFont="1" applyFill="1" applyBorder="1" applyAlignment="1">
      <alignment horizontal="center" vertical="center"/>
    </xf>
    <xf numFmtId="41" fontId="11" fillId="0" borderId="23" xfId="2" applyNumberFormat="1" applyFont="1" applyFill="1" applyBorder="1" applyAlignment="1">
      <alignment horizontal="center" vertical="center"/>
    </xf>
    <xf numFmtId="41" fontId="11" fillId="0" borderId="56" xfId="2" applyNumberFormat="1" applyFont="1" applyBorder="1" applyAlignment="1">
      <alignment horizontal="center" vertical="center"/>
    </xf>
    <xf numFmtId="41" fontId="11" fillId="2" borderId="56" xfId="4" applyNumberFormat="1" applyFont="1" applyFill="1" applyBorder="1" applyAlignment="1">
      <alignment horizontal="center" vertical="center"/>
    </xf>
    <xf numFmtId="41" fontId="11" fillId="2" borderId="48" xfId="4" applyNumberFormat="1" applyFont="1" applyFill="1" applyBorder="1" applyAlignment="1">
      <alignment horizontal="center" vertical="center"/>
    </xf>
    <xf numFmtId="41" fontId="11" fillId="2" borderId="23" xfId="4" applyNumberFormat="1" applyFont="1" applyFill="1" applyBorder="1" applyAlignment="1">
      <alignment horizontal="center" vertical="center"/>
    </xf>
    <xf numFmtId="179" fontId="11" fillId="0" borderId="56" xfId="4" applyNumberFormat="1" applyFont="1" applyBorder="1" applyAlignment="1">
      <alignment vertical="center"/>
    </xf>
    <xf numFmtId="179" fontId="11" fillId="0" borderId="48" xfId="4" applyNumberFormat="1" applyFont="1" applyBorder="1" applyAlignment="1">
      <alignment horizontal="right" vertical="center"/>
    </xf>
    <xf numFmtId="178" fontId="11" fillId="0" borderId="56" xfId="4" applyNumberFormat="1" applyFont="1" applyBorder="1" applyAlignment="1">
      <alignment horizontal="right" vertical="center"/>
    </xf>
    <xf numFmtId="178" fontId="11" fillId="0" borderId="48" xfId="4" applyNumberFormat="1" applyFont="1" applyBorder="1" applyAlignment="1">
      <alignment horizontal="right" vertical="center"/>
    </xf>
    <xf numFmtId="178" fontId="11" fillId="0" borderId="23" xfId="4" applyNumberFormat="1" applyFont="1" applyBorder="1" applyAlignment="1">
      <alignment horizontal="right" vertical="center"/>
    </xf>
    <xf numFmtId="41" fontId="11" fillId="0" borderId="56" xfId="4" applyNumberFormat="1" applyFont="1" applyFill="1" applyBorder="1" applyAlignment="1">
      <alignment horizontal="center" vertical="center"/>
    </xf>
    <xf numFmtId="41" fontId="11" fillId="0" borderId="23" xfId="4" applyNumberFormat="1" applyFont="1" applyFill="1" applyBorder="1" applyAlignment="1">
      <alignment horizontal="center" vertical="center"/>
    </xf>
    <xf numFmtId="41" fontId="11" fillId="0" borderId="48" xfId="4" applyNumberFormat="1" applyFont="1" applyFill="1" applyBorder="1" applyAlignment="1">
      <alignment horizontal="center" vertical="center"/>
    </xf>
    <xf numFmtId="178" fontId="11" fillId="0" borderId="56" xfId="2" applyNumberFormat="1" applyFont="1" applyBorder="1" applyAlignment="1">
      <alignment horizontal="right" vertical="center"/>
    </xf>
    <xf numFmtId="178" fontId="11" fillId="0" borderId="23" xfId="2" applyNumberFormat="1" applyFont="1" applyBorder="1" applyAlignment="1">
      <alignment horizontal="right" vertical="center"/>
    </xf>
    <xf numFmtId="179" fontId="11" fillId="0" borderId="56" xfId="2" applyNumberFormat="1" applyFont="1" applyBorder="1" applyAlignment="1">
      <alignment vertical="center"/>
    </xf>
    <xf numFmtId="179" fontId="11" fillId="0" borderId="48" xfId="2" applyNumberFormat="1" applyFont="1" applyBorder="1" applyAlignment="1">
      <alignment vertical="center"/>
    </xf>
    <xf numFmtId="178" fontId="11" fillId="0" borderId="48" xfId="2" applyNumberFormat="1" applyFont="1" applyBorder="1" applyAlignment="1">
      <alignment horizontal="right" vertical="center"/>
    </xf>
    <xf numFmtId="41" fontId="11" fillId="0" borderId="48" xfId="2" applyNumberFormat="1" applyFont="1" applyFill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41" fontId="11" fillId="2" borderId="62" xfId="4" applyNumberFormat="1" applyFont="1" applyFill="1" applyBorder="1" applyAlignment="1">
      <alignment horizontal="center" vertical="center"/>
    </xf>
    <xf numFmtId="178" fontId="11" fillId="0" borderId="62" xfId="2" applyNumberFormat="1" applyFont="1" applyBorder="1" applyAlignment="1">
      <alignment horizontal="right" vertical="center"/>
    </xf>
    <xf numFmtId="41" fontId="11" fillId="0" borderId="62" xfId="2" applyNumberFormat="1" applyFont="1" applyFill="1" applyBorder="1" applyAlignment="1">
      <alignment horizontal="center" vertical="center"/>
    </xf>
    <xf numFmtId="41" fontId="11" fillId="0" borderId="62" xfId="2" applyNumberFormat="1" applyFont="1" applyBorder="1" applyAlignment="1">
      <alignment horizontal="center" vertical="center"/>
    </xf>
    <xf numFmtId="179" fontId="11" fillId="0" borderId="62" xfId="2" applyNumberFormat="1" applyFont="1" applyBorder="1" applyAlignment="1">
      <alignment vertical="center"/>
    </xf>
    <xf numFmtId="0" fontId="10" fillId="0" borderId="22" xfId="0" applyNumberFormat="1" applyFont="1" applyBorder="1" applyAlignment="1">
      <alignment horizontal="center" vertical="center"/>
    </xf>
    <xf numFmtId="0" fontId="10" fillId="0" borderId="24" xfId="0" applyNumberFormat="1" applyFont="1" applyBorder="1" applyAlignment="1">
      <alignment horizontal="center" vertical="center"/>
    </xf>
    <xf numFmtId="0" fontId="10" fillId="0" borderId="15" xfId="0" applyNumberFormat="1" applyFont="1" applyBorder="1" applyAlignment="1">
      <alignment horizontal="center" vertical="center" wrapText="1"/>
    </xf>
    <xf numFmtId="178" fontId="11" fillId="0" borderId="56" xfId="2" applyNumberFormat="1" applyFont="1" applyFill="1" applyBorder="1" applyAlignment="1">
      <alignment horizontal="right" vertical="center"/>
    </xf>
    <xf numFmtId="41" fontId="11" fillId="0" borderId="23" xfId="2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center" vertical="center"/>
    </xf>
    <xf numFmtId="179" fontId="11" fillId="0" borderId="23" xfId="2" applyNumberFormat="1" applyFont="1" applyBorder="1">
      <alignment vertical="center"/>
    </xf>
    <xf numFmtId="41" fontId="11" fillId="2" borderId="23" xfId="4" applyFont="1" applyFill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0" fillId="0" borderId="42" xfId="0" applyFont="1" applyBorder="1" applyAlignment="1">
      <alignment horizontal="left" vertical="center"/>
    </xf>
    <xf numFmtId="0" fontId="10" fillId="0" borderId="29" xfId="0" applyNumberFormat="1" applyFont="1" applyBorder="1" applyAlignment="1">
      <alignment horizontal="center" vertical="center"/>
    </xf>
    <xf numFmtId="41" fontId="10" fillId="0" borderId="29" xfId="0" applyNumberFormat="1" applyFont="1" applyBorder="1">
      <alignment vertical="center"/>
    </xf>
    <xf numFmtId="0" fontId="11" fillId="0" borderId="0" xfId="0" applyNumberFormat="1" applyFont="1" applyBorder="1">
      <alignment vertical="center"/>
    </xf>
    <xf numFmtId="0" fontId="10" fillId="0" borderId="0" xfId="0" applyFont="1" applyBorder="1" applyAlignment="1">
      <alignment horizontal="left" vertical="center"/>
    </xf>
    <xf numFmtId="41" fontId="10" fillId="0" borderId="0" xfId="4" applyFont="1" applyBorder="1">
      <alignment vertical="center"/>
    </xf>
    <xf numFmtId="0" fontId="10" fillId="0" borderId="0" xfId="0" applyFont="1" applyBorder="1">
      <alignment vertical="center"/>
    </xf>
    <xf numFmtId="0" fontId="1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quotePrefix="1" applyFont="1" applyBorder="1" applyAlignment="1">
      <alignment horizontal="center" vertical="center"/>
    </xf>
    <xf numFmtId="0" fontId="10" fillId="0" borderId="29" xfId="0" applyFont="1" applyBorder="1" applyAlignment="1">
      <alignment horizontal="left" vertical="center"/>
    </xf>
    <xf numFmtId="0" fontId="10" fillId="0" borderId="29" xfId="0" applyFont="1" applyBorder="1">
      <alignment vertical="center"/>
    </xf>
    <xf numFmtId="0" fontId="13" fillId="0" borderId="15" xfId="0" applyNumberFormat="1" applyFont="1" applyFill="1" applyBorder="1" applyAlignment="1">
      <alignment horizontal="center" vertical="center"/>
    </xf>
    <xf numFmtId="41" fontId="20" fillId="0" borderId="16" xfId="2" applyNumberFormat="1" applyFont="1" applyBorder="1" applyAlignment="1">
      <alignment horizontal="center" vertical="center"/>
    </xf>
    <xf numFmtId="41" fontId="3" fillId="0" borderId="0" xfId="2" applyNumberFormat="1" applyFont="1" applyBorder="1" applyAlignment="1">
      <alignment vertical="center"/>
    </xf>
    <xf numFmtId="41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 wrapText="1"/>
    </xf>
    <xf numFmtId="0" fontId="7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41" fontId="3" fillId="0" borderId="0" xfId="2" applyNumberFormat="1" applyFont="1" applyBorder="1" applyAlignment="1">
      <alignment horizontal="left" vertical="center"/>
    </xf>
    <xf numFmtId="41" fontId="3" fillId="0" borderId="0" xfId="0" applyNumberFormat="1" applyFont="1" applyBorder="1" applyAlignment="1">
      <alignment horizontal="center" vertical="center"/>
    </xf>
    <xf numFmtId="41" fontId="3" fillId="0" borderId="0" xfId="2" applyNumberFormat="1" applyFont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1" fillId="0" borderId="24" xfId="0" applyNumberFormat="1" applyFont="1" applyBorder="1" applyAlignment="1">
      <alignment horizontal="center" vertical="center"/>
    </xf>
    <xf numFmtId="0" fontId="11" fillId="0" borderId="22" xfId="0" applyNumberFormat="1" applyFont="1" applyBorder="1" applyAlignment="1">
      <alignment horizontal="center" vertical="center"/>
    </xf>
    <xf numFmtId="0" fontId="18" fillId="0" borderId="71" xfId="0" applyNumberFormat="1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/>
    </xf>
    <xf numFmtId="0" fontId="18" fillId="0" borderId="69" xfId="0" applyNumberFormat="1" applyFont="1" applyBorder="1" applyAlignment="1">
      <alignment horizontal="center" vertical="center"/>
    </xf>
    <xf numFmtId="0" fontId="18" fillId="0" borderId="72" xfId="0" applyNumberFormat="1" applyFont="1" applyBorder="1" applyAlignment="1">
      <alignment horizontal="center" vertical="center"/>
    </xf>
    <xf numFmtId="0" fontId="18" fillId="0" borderId="14" xfId="0" applyNumberFormat="1" applyFont="1" applyBorder="1" applyAlignment="1">
      <alignment horizontal="center" vertical="center"/>
    </xf>
    <xf numFmtId="0" fontId="18" fillId="0" borderId="67" xfId="0" applyNumberFormat="1" applyFont="1" applyBorder="1" applyAlignment="1">
      <alignment horizontal="center" vertical="center"/>
    </xf>
    <xf numFmtId="0" fontId="10" fillId="0" borderId="37" xfId="0" applyNumberFormat="1" applyFont="1" applyBorder="1" applyAlignment="1">
      <alignment horizontal="center" vertical="center"/>
    </xf>
    <xf numFmtId="0" fontId="20" fillId="0" borderId="4" xfId="0" applyNumberFormat="1" applyFont="1" applyBorder="1" applyAlignment="1">
      <alignment horizontal="center" vertical="center"/>
    </xf>
    <xf numFmtId="0" fontId="20" fillId="0" borderId="22" xfId="0" applyNumberFormat="1" applyFont="1" applyBorder="1" applyAlignment="1">
      <alignment horizontal="center" vertical="center"/>
    </xf>
    <xf numFmtId="3" fontId="11" fillId="0" borderId="10" xfId="2" applyNumberFormat="1" applyFont="1" applyFill="1" applyBorder="1" applyAlignment="1">
      <alignment horizontal="right" vertical="center"/>
    </xf>
    <xf numFmtId="3" fontId="11" fillId="0" borderId="4" xfId="2" applyNumberFormat="1" applyFont="1" applyFill="1" applyBorder="1" applyAlignment="1">
      <alignment horizontal="right" vertical="center"/>
    </xf>
    <xf numFmtId="0" fontId="18" fillId="0" borderId="46" xfId="0" applyNumberFormat="1" applyFont="1" applyBorder="1" applyAlignment="1">
      <alignment horizontal="center" vertical="center"/>
    </xf>
    <xf numFmtId="0" fontId="18" fillId="0" borderId="31" xfId="0" applyNumberFormat="1" applyFont="1" applyBorder="1" applyAlignment="1">
      <alignment horizontal="center" vertical="center"/>
    </xf>
    <xf numFmtId="0" fontId="18" fillId="0" borderId="68" xfId="0" applyNumberFormat="1" applyFont="1" applyBorder="1" applyAlignment="1">
      <alignment horizontal="center" vertical="center"/>
    </xf>
    <xf numFmtId="180" fontId="11" fillId="0" borderId="10" xfId="2" applyNumberFormat="1" applyFont="1" applyBorder="1" applyAlignment="1">
      <alignment horizontal="right" vertical="center"/>
    </xf>
    <xf numFmtId="180" fontId="11" fillId="0" borderId="4" xfId="2" applyNumberFormat="1" applyFont="1" applyBorder="1" applyAlignment="1">
      <alignment horizontal="right" vertical="center"/>
    </xf>
    <xf numFmtId="0" fontId="11" fillId="0" borderId="42" xfId="0" applyNumberFormat="1" applyFont="1" applyBorder="1" applyAlignment="1">
      <alignment horizontal="center" vertical="center"/>
    </xf>
    <xf numFmtId="41" fontId="11" fillId="0" borderId="10" xfId="2" applyNumberFormat="1" applyFont="1" applyBorder="1" applyAlignment="1">
      <alignment horizontal="center" vertical="center"/>
    </xf>
    <xf numFmtId="41" fontId="11" fillId="0" borderId="4" xfId="2" applyNumberFormat="1" applyFont="1" applyBorder="1" applyAlignment="1">
      <alignment horizontal="center" vertical="center"/>
    </xf>
    <xf numFmtId="41" fontId="11" fillId="0" borderId="3" xfId="2" applyNumberFormat="1" applyFont="1" applyBorder="1" applyAlignment="1">
      <alignment horizontal="center" vertical="center"/>
    </xf>
    <xf numFmtId="41" fontId="11" fillId="0" borderId="36" xfId="2" applyNumberFormat="1" applyFont="1" applyFill="1" applyBorder="1" applyAlignment="1">
      <alignment horizontal="center" vertical="center"/>
    </xf>
    <xf numFmtId="41" fontId="11" fillId="0" borderId="35" xfId="2" applyNumberFormat="1" applyFont="1" applyFill="1" applyBorder="1" applyAlignment="1">
      <alignment horizontal="center" vertical="center"/>
    </xf>
    <xf numFmtId="41" fontId="11" fillId="0" borderId="39" xfId="2" applyNumberFormat="1" applyFont="1" applyFill="1" applyBorder="1" applyAlignment="1">
      <alignment horizontal="center" vertical="center"/>
    </xf>
    <xf numFmtId="41" fontId="11" fillId="0" borderId="10" xfId="4" applyNumberFormat="1" applyFont="1" applyFill="1" applyBorder="1" applyAlignment="1">
      <alignment horizontal="center" vertical="center"/>
    </xf>
    <xf numFmtId="41" fontId="11" fillId="0" borderId="4" xfId="4" applyNumberFormat="1" applyFont="1" applyFill="1" applyBorder="1" applyAlignment="1">
      <alignment horizontal="center" vertical="center"/>
    </xf>
    <xf numFmtId="41" fontId="11" fillId="0" borderId="3" xfId="4" applyNumberFormat="1" applyFont="1" applyFill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41" fontId="18" fillId="0" borderId="1" xfId="2" applyNumberFormat="1" applyFont="1" applyBorder="1" applyAlignment="1">
      <alignment horizontal="center" vertical="center" wrapText="1"/>
    </xf>
    <xf numFmtId="41" fontId="18" fillId="0" borderId="14" xfId="2" applyNumberFormat="1" applyFont="1" applyBorder="1" applyAlignment="1">
      <alignment horizontal="center" vertical="center" wrapText="1"/>
    </xf>
    <xf numFmtId="0" fontId="18" fillId="0" borderId="27" xfId="0" applyNumberFormat="1" applyFont="1" applyBorder="1" applyAlignment="1">
      <alignment horizontal="center" vertical="center"/>
    </xf>
    <xf numFmtId="0" fontId="18" fillId="0" borderId="12" xfId="0" applyNumberFormat="1" applyFont="1" applyBorder="1" applyAlignment="1">
      <alignment horizontal="center" vertical="center"/>
    </xf>
    <xf numFmtId="0" fontId="20" fillId="0" borderId="9" xfId="0" applyNumberFormat="1" applyFont="1" applyBorder="1" applyAlignment="1">
      <alignment horizontal="center" vertical="center"/>
    </xf>
    <xf numFmtId="0" fontId="20" fillId="0" borderId="8" xfId="0" applyNumberFormat="1" applyFont="1" applyBorder="1" applyAlignment="1">
      <alignment horizontal="center" vertical="center"/>
    </xf>
    <xf numFmtId="41" fontId="18" fillId="0" borderId="71" xfId="4" applyNumberFormat="1" applyFont="1" applyFill="1" applyBorder="1" applyAlignment="1">
      <alignment horizontal="center" vertical="center" wrapText="1"/>
    </xf>
    <xf numFmtId="41" fontId="18" fillId="0" borderId="72" xfId="4" applyNumberFormat="1" applyFont="1" applyFill="1" applyBorder="1" applyAlignment="1">
      <alignment horizontal="center" vertical="center" wrapText="1"/>
    </xf>
    <xf numFmtId="41" fontId="10" fillId="0" borderId="37" xfId="0" applyNumberFormat="1" applyFont="1" applyBorder="1" applyAlignment="1">
      <alignment horizontal="center" vertical="center"/>
    </xf>
    <xf numFmtId="179" fontId="11" fillId="0" borderId="10" xfId="2" applyNumberFormat="1" applyFont="1" applyBorder="1" applyAlignment="1">
      <alignment horizontal="right" vertical="center"/>
    </xf>
    <xf numFmtId="179" fontId="11" fillId="0" borderId="4" xfId="2" applyNumberFormat="1" applyFont="1" applyBorder="1" applyAlignment="1">
      <alignment horizontal="right" vertical="center"/>
    </xf>
    <xf numFmtId="178" fontId="11" fillId="0" borderId="10" xfId="2" applyNumberFormat="1" applyFont="1" applyFill="1" applyBorder="1" applyAlignment="1">
      <alignment horizontal="right" vertical="center"/>
    </xf>
    <xf numFmtId="178" fontId="11" fillId="0" borderId="3" xfId="2" applyNumberFormat="1" applyFont="1" applyFill="1" applyBorder="1" applyAlignment="1">
      <alignment horizontal="right" vertical="center"/>
    </xf>
    <xf numFmtId="178" fontId="11" fillId="0" borderId="4" xfId="2" applyNumberFormat="1" applyFont="1" applyFill="1" applyBorder="1" applyAlignment="1">
      <alignment horizontal="right" vertical="center"/>
    </xf>
    <xf numFmtId="0" fontId="18" fillId="0" borderId="73" xfId="0" applyNumberFormat="1" applyFont="1" applyBorder="1" applyAlignment="1">
      <alignment horizontal="center" vertical="center"/>
    </xf>
    <xf numFmtId="0" fontId="18" fillId="0" borderId="44" xfId="0" applyNumberFormat="1" applyFont="1" applyBorder="1" applyAlignment="1">
      <alignment horizontal="center" vertical="center"/>
    </xf>
    <xf numFmtId="41" fontId="18" fillId="0" borderId="13" xfId="2" applyNumberFormat="1" applyFont="1" applyBorder="1" applyAlignment="1">
      <alignment horizontal="center" vertical="center"/>
    </xf>
    <xf numFmtId="0" fontId="11" fillId="0" borderId="24" xfId="0" applyNumberFormat="1" applyFont="1" applyBorder="1" applyAlignment="1">
      <alignment horizontal="center" vertical="center" wrapText="1"/>
    </xf>
    <xf numFmtId="0" fontId="11" fillId="0" borderId="22" xfId="0" applyNumberFormat="1" applyFont="1" applyBorder="1" applyAlignment="1">
      <alignment horizontal="center" vertical="center" wrapText="1"/>
    </xf>
    <xf numFmtId="179" fontId="11" fillId="0" borderId="10" xfId="0" applyNumberFormat="1" applyFont="1" applyBorder="1" applyAlignment="1">
      <alignment horizontal="right" vertical="center"/>
    </xf>
    <xf numFmtId="179" fontId="11" fillId="0" borderId="4" xfId="0" applyNumberFormat="1" applyFont="1" applyBorder="1" applyAlignment="1">
      <alignment horizontal="right" vertical="center"/>
    </xf>
    <xf numFmtId="179" fontId="11" fillId="0" borderId="3" xfId="0" applyNumberFormat="1" applyFont="1" applyBorder="1" applyAlignment="1">
      <alignment horizontal="right" vertical="center"/>
    </xf>
    <xf numFmtId="0" fontId="11" fillId="0" borderId="0" xfId="0" applyNumberFormat="1" applyFont="1" applyBorder="1" applyAlignment="1">
      <alignment horizontal="right" vertical="center"/>
    </xf>
    <xf numFmtId="178" fontId="11" fillId="0" borderId="36" xfId="2" applyNumberFormat="1" applyFont="1" applyFill="1" applyBorder="1" applyAlignment="1">
      <alignment horizontal="right" vertical="center"/>
    </xf>
    <xf numFmtId="178" fontId="11" fillId="0" borderId="35" xfId="2" applyNumberFormat="1" applyFont="1" applyFill="1" applyBorder="1" applyAlignment="1">
      <alignment horizontal="right" vertical="center"/>
    </xf>
    <xf numFmtId="178" fontId="11" fillId="0" borderId="72" xfId="2" applyNumberFormat="1" applyFont="1" applyFill="1" applyBorder="1" applyAlignment="1">
      <alignment horizontal="right" vertical="center"/>
    </xf>
    <xf numFmtId="0" fontId="11" fillId="0" borderId="8" xfId="0" applyFont="1" applyBorder="1" applyAlignment="1">
      <alignment horizontal="center" vertical="center"/>
    </xf>
    <xf numFmtId="41" fontId="11" fillId="0" borderId="10" xfId="2" applyFont="1" applyBorder="1" applyAlignment="1">
      <alignment horizontal="center" vertical="center"/>
    </xf>
    <xf numFmtId="41" fontId="11" fillId="0" borderId="4" xfId="2" applyFont="1" applyBorder="1" applyAlignment="1">
      <alignment horizontal="center" vertical="center"/>
    </xf>
    <xf numFmtId="41" fontId="11" fillId="0" borderId="3" xfId="2" applyFont="1" applyBorder="1" applyAlignment="1">
      <alignment horizontal="center" vertical="center"/>
    </xf>
    <xf numFmtId="41" fontId="11" fillId="0" borderId="36" xfId="2" applyFont="1" applyBorder="1" applyAlignment="1">
      <alignment horizontal="center" vertical="center"/>
    </xf>
    <xf numFmtId="41" fontId="11" fillId="0" borderId="35" xfId="2" applyFont="1" applyBorder="1" applyAlignment="1">
      <alignment horizontal="center" vertical="center"/>
    </xf>
    <xf numFmtId="41" fontId="11" fillId="0" borderId="39" xfId="2" applyFont="1" applyBorder="1" applyAlignment="1">
      <alignment horizontal="center" vertical="center"/>
    </xf>
    <xf numFmtId="0" fontId="20" fillId="0" borderId="41" xfId="0" applyNumberFormat="1" applyFont="1" applyBorder="1" applyAlignment="1">
      <alignment horizontal="center" vertical="center"/>
    </xf>
    <xf numFmtId="0" fontId="19" fillId="0" borderId="24" xfId="0" applyNumberFormat="1" applyFont="1" applyBorder="1" applyAlignment="1">
      <alignment horizontal="center" vertical="center"/>
    </xf>
    <xf numFmtId="0" fontId="19" fillId="0" borderId="37" xfId="0" applyNumberFormat="1" applyFont="1" applyBorder="1" applyAlignment="1">
      <alignment horizontal="center" vertical="center"/>
    </xf>
    <xf numFmtId="0" fontId="10" fillId="0" borderId="41" xfId="0" applyNumberFormat="1" applyFont="1" applyBorder="1" applyAlignment="1">
      <alignment horizontal="center" vertical="center"/>
    </xf>
    <xf numFmtId="180" fontId="11" fillId="0" borderId="9" xfId="2" applyNumberFormat="1" applyFont="1" applyBorder="1" applyAlignment="1">
      <alignment horizontal="right" vertical="center"/>
    </xf>
    <xf numFmtId="180" fontId="11" fillId="0" borderId="5" xfId="2" applyNumberFormat="1" applyFont="1" applyBorder="1" applyAlignment="1">
      <alignment horizontal="right" vertical="center"/>
    </xf>
    <xf numFmtId="41" fontId="11" fillId="0" borderId="14" xfId="4" applyNumberFormat="1" applyFont="1" applyFill="1" applyBorder="1" applyAlignment="1">
      <alignment horizontal="center" vertical="center"/>
    </xf>
    <xf numFmtId="0" fontId="11" fillId="0" borderId="44" xfId="0" applyNumberFormat="1" applyFont="1" applyBorder="1" applyAlignment="1">
      <alignment horizontal="center" vertical="center"/>
    </xf>
    <xf numFmtId="41" fontId="11" fillId="0" borderId="10" xfId="4" applyFont="1" applyBorder="1" applyAlignment="1">
      <alignment horizontal="center" vertical="center"/>
    </xf>
    <xf numFmtId="41" fontId="11" fillId="0" borderId="4" xfId="4" applyFont="1" applyBorder="1" applyAlignment="1">
      <alignment horizontal="center" vertical="center"/>
    </xf>
    <xf numFmtId="41" fontId="11" fillId="0" borderId="3" xfId="4" applyFont="1" applyBorder="1" applyAlignment="1">
      <alignment horizontal="center" vertical="center"/>
    </xf>
    <xf numFmtId="3" fontId="11" fillId="0" borderId="14" xfId="2" applyNumberFormat="1" applyFont="1" applyFill="1" applyBorder="1" applyAlignment="1">
      <alignment horizontal="right" vertical="center"/>
    </xf>
    <xf numFmtId="3" fontId="11" fillId="0" borderId="10" xfId="2" applyNumberFormat="1" applyFont="1" applyBorder="1" applyAlignment="1">
      <alignment horizontal="right" vertical="center"/>
    </xf>
    <xf numFmtId="3" fontId="11" fillId="0" borderId="4" xfId="2" applyNumberFormat="1" applyFont="1" applyBorder="1" applyAlignment="1">
      <alignment horizontal="right" vertical="center"/>
    </xf>
    <xf numFmtId="3" fontId="11" fillId="0" borderId="3" xfId="2" applyNumberFormat="1" applyFont="1" applyBorder="1" applyAlignment="1">
      <alignment horizontal="right" vertical="center"/>
    </xf>
    <xf numFmtId="41" fontId="11" fillId="0" borderId="14" xfId="2" applyNumberFormat="1" applyFont="1" applyBorder="1" applyAlignment="1">
      <alignment horizontal="center" vertical="center"/>
    </xf>
    <xf numFmtId="41" fontId="11" fillId="0" borderId="72" xfId="2" applyNumberFormat="1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180" fontId="11" fillId="0" borderId="3" xfId="2" applyNumberFormat="1" applyFont="1" applyBorder="1" applyAlignment="1">
      <alignment horizontal="right" vertical="center"/>
    </xf>
    <xf numFmtId="0" fontId="10" fillId="0" borderId="37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178" fontId="11" fillId="0" borderId="36" xfId="2" applyNumberFormat="1" applyFont="1" applyBorder="1" applyAlignment="1">
      <alignment horizontal="right" vertical="center"/>
    </xf>
    <xf numFmtId="178" fontId="11" fillId="0" borderId="35" xfId="2" applyNumberFormat="1" applyFont="1" applyBorder="1" applyAlignment="1">
      <alignment horizontal="right" vertical="center"/>
    </xf>
    <xf numFmtId="0" fontId="10" fillId="0" borderId="17" xfId="0" applyNumberFormat="1" applyFont="1" applyFill="1" applyBorder="1" applyAlignment="1">
      <alignment horizontal="left" vertical="center"/>
    </xf>
    <xf numFmtId="0" fontId="10" fillId="0" borderId="0" xfId="0" applyNumberFormat="1" applyFont="1" applyFill="1" applyAlignment="1">
      <alignment horizontal="left" vertical="center"/>
    </xf>
    <xf numFmtId="0" fontId="10" fillId="0" borderId="37" xfId="0" applyNumberFormat="1" applyFont="1" applyFill="1" applyBorder="1" applyAlignment="1">
      <alignment horizontal="center" vertical="center"/>
    </xf>
    <xf numFmtId="180" fontId="11" fillId="0" borderId="14" xfId="2" applyNumberFormat="1" applyFont="1" applyBorder="1" applyAlignment="1">
      <alignment horizontal="right" vertical="center"/>
    </xf>
    <xf numFmtId="179" fontId="11" fillId="0" borderId="3" xfId="2" applyNumberFormat="1" applyFont="1" applyBorder="1" applyAlignment="1">
      <alignment horizontal="right" vertical="center"/>
    </xf>
    <xf numFmtId="0" fontId="16" fillId="0" borderId="6" xfId="0" applyNumberFormat="1" applyFont="1" applyBorder="1" applyAlignment="1">
      <alignment horizontal="left" vertical="center"/>
    </xf>
    <xf numFmtId="0" fontId="11" fillId="0" borderId="2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3" fontId="11" fillId="0" borderId="3" xfId="2" applyNumberFormat="1" applyFont="1" applyFill="1" applyBorder="1" applyAlignment="1">
      <alignment horizontal="right" vertical="center"/>
    </xf>
    <xf numFmtId="178" fontId="11" fillId="0" borderId="63" xfId="4" applyNumberFormat="1" applyFont="1" applyBorder="1" applyAlignment="1">
      <alignment horizontal="right" vertical="center"/>
    </xf>
    <xf numFmtId="41" fontId="11" fillId="0" borderId="56" xfId="4" applyFont="1" applyBorder="1" applyAlignment="1">
      <alignment horizontal="center" vertical="center"/>
    </xf>
    <xf numFmtId="41" fontId="11" fillId="0" borderId="23" xfId="4" applyFont="1" applyBorder="1" applyAlignment="1">
      <alignment horizontal="center" vertical="center"/>
    </xf>
    <xf numFmtId="41" fontId="11" fillId="0" borderId="48" xfId="4" applyFont="1" applyBorder="1" applyAlignment="1">
      <alignment horizontal="center" vertical="center"/>
    </xf>
    <xf numFmtId="179" fontId="11" fillId="0" borderId="56" xfId="2" applyNumberFormat="1" applyFont="1" applyBorder="1" applyAlignment="1">
      <alignment horizontal="right" vertical="center"/>
    </xf>
    <xf numFmtId="179" fontId="11" fillId="0" borderId="23" xfId="2" applyNumberFormat="1" applyFont="1" applyBorder="1" applyAlignment="1">
      <alignment horizontal="right" vertical="center"/>
    </xf>
    <xf numFmtId="179" fontId="11" fillId="0" borderId="65" xfId="2" applyNumberFormat="1" applyFont="1" applyBorder="1" applyAlignment="1">
      <alignment horizontal="right" vertical="center"/>
    </xf>
    <xf numFmtId="179" fontId="11" fillId="0" borderId="56" xfId="4" applyNumberFormat="1" applyFont="1" applyBorder="1">
      <alignment vertical="center"/>
    </xf>
    <xf numFmtId="179" fontId="11" fillId="0" borderId="23" xfId="4" applyNumberFormat="1" applyFont="1" applyBorder="1">
      <alignment vertical="center"/>
    </xf>
    <xf numFmtId="179" fontId="11" fillId="0" borderId="48" xfId="4" applyNumberFormat="1" applyFont="1" applyBorder="1">
      <alignment vertical="center"/>
    </xf>
    <xf numFmtId="178" fontId="11" fillId="0" borderId="62" xfId="4" applyNumberFormat="1" applyFont="1" applyBorder="1" applyAlignment="1">
      <alignment horizontal="right" vertical="center"/>
    </xf>
    <xf numFmtId="178" fontId="11" fillId="0" borderId="56" xfId="2" applyNumberFormat="1" applyFont="1" applyFill="1" applyBorder="1" applyAlignment="1">
      <alignment horizontal="right" vertical="center"/>
    </xf>
    <xf numFmtId="178" fontId="11" fillId="0" borderId="23" xfId="2" applyNumberFormat="1" applyFont="1" applyFill="1" applyBorder="1" applyAlignment="1">
      <alignment horizontal="right" vertical="center"/>
    </xf>
    <xf numFmtId="178" fontId="11" fillId="0" borderId="48" xfId="2" applyNumberFormat="1" applyFont="1" applyFill="1" applyBorder="1" applyAlignment="1">
      <alignment horizontal="right" vertical="center"/>
    </xf>
    <xf numFmtId="178" fontId="11" fillId="0" borderId="56" xfId="2" applyNumberFormat="1" applyFont="1" applyBorder="1" applyAlignment="1">
      <alignment horizontal="right" vertical="center"/>
    </xf>
    <xf numFmtId="178" fontId="11" fillId="0" borderId="23" xfId="2" applyNumberFormat="1" applyFont="1" applyBorder="1" applyAlignment="1">
      <alignment horizontal="right" vertical="center"/>
    </xf>
    <xf numFmtId="178" fontId="11" fillId="0" borderId="48" xfId="2" applyNumberFormat="1" applyFont="1" applyBorder="1" applyAlignment="1">
      <alignment horizontal="right" vertical="center"/>
    </xf>
    <xf numFmtId="179" fontId="11" fillId="0" borderId="48" xfId="2" applyNumberFormat="1" applyFont="1" applyBorder="1" applyAlignment="1">
      <alignment horizontal="right" vertical="center"/>
    </xf>
    <xf numFmtId="41" fontId="11" fillId="2" borderId="56" xfId="4" applyFont="1" applyFill="1" applyBorder="1" applyAlignment="1">
      <alignment horizontal="center" vertical="center"/>
    </xf>
    <xf numFmtId="41" fontId="11" fillId="2" borderId="23" xfId="4" applyFont="1" applyFill="1" applyBorder="1" applyAlignment="1">
      <alignment horizontal="center" vertical="center"/>
    </xf>
    <xf numFmtId="41" fontId="11" fillId="0" borderId="56" xfId="4" applyNumberFormat="1" applyFont="1" applyFill="1" applyBorder="1" applyAlignment="1">
      <alignment horizontal="center" vertical="center"/>
    </xf>
    <xf numFmtId="41" fontId="11" fillId="0" borderId="23" xfId="4" applyNumberFormat="1" applyFont="1" applyFill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top" wrapText="1"/>
    </xf>
    <xf numFmtId="0" fontId="20" fillId="0" borderId="4" xfId="0" applyNumberFormat="1" applyFont="1" applyBorder="1" applyAlignment="1">
      <alignment horizontal="center" vertical="top" wrapText="1"/>
    </xf>
    <xf numFmtId="0" fontId="20" fillId="0" borderId="14" xfId="0" applyNumberFormat="1" applyFont="1" applyBorder="1" applyAlignment="1">
      <alignment horizontal="center" vertical="top" wrapText="1"/>
    </xf>
    <xf numFmtId="41" fontId="11" fillId="0" borderId="56" xfId="2" applyNumberFormat="1" applyFont="1" applyBorder="1" applyAlignment="1">
      <alignment horizontal="center" vertical="center"/>
    </xf>
    <xf numFmtId="0" fontId="11" fillId="0" borderId="23" xfId="0" applyNumberFormat="1" applyFont="1" applyBorder="1" applyAlignment="1">
      <alignment horizontal="center" vertical="center"/>
    </xf>
    <xf numFmtId="41" fontId="11" fillId="0" borderId="56" xfId="2" applyFont="1" applyBorder="1" applyAlignment="1">
      <alignment horizontal="center" vertical="center"/>
    </xf>
    <xf numFmtId="41" fontId="11" fillId="0" borderId="23" xfId="2" applyFont="1" applyBorder="1" applyAlignment="1">
      <alignment horizontal="center" vertical="center"/>
    </xf>
    <xf numFmtId="41" fontId="11" fillId="0" borderId="48" xfId="2" applyFont="1" applyBorder="1" applyAlignment="1">
      <alignment horizontal="center" vertical="center"/>
    </xf>
    <xf numFmtId="41" fontId="11" fillId="2" borderId="56" xfId="4" applyNumberFormat="1" applyFont="1" applyFill="1" applyBorder="1" applyAlignment="1">
      <alignment horizontal="center" vertical="center"/>
    </xf>
    <xf numFmtId="41" fontId="11" fillId="2" borderId="48" xfId="4" applyNumberFormat="1" applyFont="1" applyFill="1" applyBorder="1" applyAlignment="1">
      <alignment horizontal="center" vertical="center"/>
    </xf>
    <xf numFmtId="178" fontId="11" fillId="2" borderId="62" xfId="0" applyNumberFormat="1" applyFont="1" applyFill="1" applyBorder="1" applyAlignment="1">
      <alignment horizontal="right" vertical="center"/>
    </xf>
    <xf numFmtId="41" fontId="11" fillId="2" borderId="48" xfId="4" applyFont="1" applyFill="1" applyBorder="1" applyAlignment="1">
      <alignment horizontal="center" vertical="center"/>
    </xf>
    <xf numFmtId="41" fontId="11" fillId="2" borderId="23" xfId="4" applyNumberFormat="1" applyFont="1" applyFill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 wrapText="1"/>
    </xf>
    <xf numFmtId="0" fontId="10" fillId="0" borderId="26" xfId="0" applyNumberFormat="1" applyFont="1" applyBorder="1" applyAlignment="1">
      <alignment horizontal="center" vertical="center" wrapText="1"/>
    </xf>
    <xf numFmtId="0" fontId="10" fillId="0" borderId="15" xfId="0" applyNumberFormat="1" applyFont="1" applyBorder="1" applyAlignment="1">
      <alignment horizontal="center" vertical="center" wrapText="1"/>
    </xf>
    <xf numFmtId="0" fontId="10" fillId="0" borderId="19" xfId="0" applyNumberFormat="1" applyFont="1" applyBorder="1" applyAlignment="1">
      <alignment horizontal="center" vertical="center"/>
    </xf>
    <xf numFmtId="0" fontId="10" fillId="0" borderId="26" xfId="0" applyNumberFormat="1" applyFont="1" applyBorder="1" applyAlignment="1">
      <alignment horizontal="center" vertical="center"/>
    </xf>
    <xf numFmtId="41" fontId="11" fillId="0" borderId="23" xfId="2" applyNumberFormat="1" applyFont="1" applyBorder="1" applyAlignment="1">
      <alignment horizontal="center" vertical="center"/>
    </xf>
    <xf numFmtId="41" fontId="11" fillId="0" borderId="48" xfId="2" applyNumberFormat="1" applyFont="1" applyBorder="1" applyAlignment="1">
      <alignment horizontal="center" vertical="center"/>
    </xf>
    <xf numFmtId="41" fontId="11" fillId="0" borderId="56" xfId="2" applyNumberFormat="1" applyFont="1" applyFill="1" applyBorder="1" applyAlignment="1">
      <alignment horizontal="center" vertical="center"/>
    </xf>
    <xf numFmtId="41" fontId="11" fillId="0" borderId="23" xfId="2" applyNumberFormat="1" applyFont="1" applyFill="1" applyBorder="1" applyAlignment="1">
      <alignment horizontal="center" vertical="center"/>
    </xf>
    <xf numFmtId="41" fontId="11" fillId="0" borderId="48" xfId="2" applyNumberFormat="1" applyFont="1" applyFill="1" applyBorder="1" applyAlignment="1">
      <alignment horizontal="center" vertical="center"/>
    </xf>
    <xf numFmtId="41" fontId="11" fillId="0" borderId="65" xfId="2" applyNumberFormat="1" applyFont="1" applyFill="1" applyBorder="1" applyAlignment="1">
      <alignment horizontal="center" vertical="center"/>
    </xf>
    <xf numFmtId="179" fontId="11" fillId="0" borderId="56" xfId="4" applyNumberFormat="1" applyFont="1" applyBorder="1" applyAlignment="1">
      <alignment horizontal="right" vertical="center"/>
    </xf>
    <xf numFmtId="179" fontId="11" fillId="0" borderId="23" xfId="4" applyNumberFormat="1" applyFont="1" applyBorder="1" applyAlignment="1">
      <alignment horizontal="right" vertical="center"/>
    </xf>
    <xf numFmtId="179" fontId="11" fillId="0" borderId="48" xfId="4" applyNumberFormat="1" applyFont="1" applyBorder="1" applyAlignment="1">
      <alignment horizontal="right" vertical="center"/>
    </xf>
    <xf numFmtId="178" fontId="11" fillId="0" borderId="56" xfId="4" applyNumberFormat="1" applyFont="1" applyBorder="1" applyAlignment="1">
      <alignment horizontal="right" vertical="center"/>
    </xf>
    <xf numFmtId="178" fontId="11" fillId="0" borderId="48" xfId="4" applyNumberFormat="1" applyFont="1" applyBorder="1" applyAlignment="1">
      <alignment horizontal="right" vertical="center"/>
    </xf>
    <xf numFmtId="179" fontId="11" fillId="0" borderId="62" xfId="4" applyNumberFormat="1" applyFont="1" applyBorder="1" applyAlignment="1">
      <alignment vertical="center"/>
    </xf>
    <xf numFmtId="179" fontId="11" fillId="0" borderId="56" xfId="4" applyNumberFormat="1" applyFont="1" applyBorder="1" applyAlignment="1">
      <alignment vertical="center"/>
    </xf>
    <xf numFmtId="178" fontId="11" fillId="0" borderId="65" xfId="2" applyNumberFormat="1" applyFont="1" applyBorder="1" applyAlignment="1">
      <alignment horizontal="right" vertical="center"/>
    </xf>
    <xf numFmtId="178" fontId="11" fillId="0" borderId="23" xfId="4" applyNumberFormat="1" applyFont="1" applyBorder="1" applyAlignment="1">
      <alignment horizontal="right" vertical="center"/>
    </xf>
    <xf numFmtId="179" fontId="11" fillId="0" borderId="56" xfId="2" applyNumberFormat="1" applyFont="1" applyBorder="1">
      <alignment vertical="center"/>
    </xf>
    <xf numFmtId="179" fontId="11" fillId="0" borderId="23" xfId="2" applyNumberFormat="1" applyFont="1" applyBorder="1">
      <alignment vertical="center"/>
    </xf>
    <xf numFmtId="179" fontId="11" fillId="0" borderId="48" xfId="2" applyNumberFormat="1" applyFont="1" applyBorder="1">
      <alignment vertical="center"/>
    </xf>
    <xf numFmtId="179" fontId="11" fillId="0" borderId="23" xfId="4" applyNumberFormat="1" applyFont="1" applyBorder="1" applyAlignment="1">
      <alignment vertical="center"/>
    </xf>
    <xf numFmtId="179" fontId="11" fillId="0" borderId="48" xfId="4" applyNumberFormat="1" applyFont="1" applyBorder="1" applyAlignment="1">
      <alignment vertical="center"/>
    </xf>
    <xf numFmtId="179" fontId="11" fillId="0" borderId="56" xfId="2" applyNumberFormat="1" applyFont="1" applyBorder="1" applyAlignment="1">
      <alignment vertical="center"/>
    </xf>
    <xf numFmtId="179" fontId="11" fillId="0" borderId="23" xfId="0" applyNumberFormat="1" applyFont="1" applyBorder="1" applyAlignment="1">
      <alignment vertical="center"/>
    </xf>
    <xf numFmtId="179" fontId="11" fillId="0" borderId="62" xfId="4" applyNumberFormat="1" applyFont="1" applyBorder="1">
      <alignment vertical="center"/>
    </xf>
    <xf numFmtId="178" fontId="11" fillId="0" borderId="23" xfId="0" applyNumberFormat="1" applyFont="1" applyBorder="1" applyAlignment="1">
      <alignment horizontal="right" vertical="center"/>
    </xf>
    <xf numFmtId="41" fontId="11" fillId="2" borderId="62" xfId="4" applyNumberFormat="1" applyFont="1" applyFill="1" applyBorder="1" applyAlignment="1">
      <alignment horizontal="center" vertical="center"/>
    </xf>
    <xf numFmtId="179" fontId="10" fillId="0" borderId="56" xfId="4" applyNumberFormat="1" applyFont="1" applyBorder="1" applyAlignment="1">
      <alignment horizontal="right" vertical="center"/>
    </xf>
    <xf numFmtId="179" fontId="10" fillId="0" borderId="23" xfId="4" applyNumberFormat="1" applyFont="1" applyBorder="1" applyAlignment="1">
      <alignment horizontal="right" vertical="center"/>
    </xf>
    <xf numFmtId="179" fontId="10" fillId="0" borderId="62" xfId="4" applyNumberFormat="1" applyFont="1" applyBorder="1" applyAlignment="1">
      <alignment horizontal="right" vertical="center"/>
    </xf>
    <xf numFmtId="0" fontId="16" fillId="0" borderId="0" xfId="0" applyNumberFormat="1" applyFont="1" applyBorder="1" applyAlignment="1">
      <alignment horizontal="left" vertical="center"/>
    </xf>
    <xf numFmtId="41" fontId="11" fillId="0" borderId="62" xfId="4" applyFont="1" applyBorder="1" applyAlignment="1">
      <alignment horizontal="center" vertical="center"/>
    </xf>
    <xf numFmtId="0" fontId="22" fillId="0" borderId="0" xfId="0" applyNumberFormat="1" applyFont="1" applyBorder="1" applyAlignment="1">
      <alignment horizontal="left" vertical="center"/>
    </xf>
    <xf numFmtId="0" fontId="20" fillId="0" borderId="18" xfId="0" applyNumberFormat="1" applyFont="1" applyBorder="1" applyAlignment="1">
      <alignment horizontal="center" vertical="center"/>
    </xf>
    <xf numFmtId="0" fontId="20" fillId="0" borderId="21" xfId="0" applyNumberFormat="1" applyFont="1" applyBorder="1" applyAlignment="1">
      <alignment horizontal="center" vertical="center"/>
    </xf>
    <xf numFmtId="0" fontId="10" fillId="0" borderId="15" xfId="0" applyNumberFormat="1" applyFont="1" applyBorder="1" applyAlignment="1">
      <alignment horizontal="center" vertical="center"/>
    </xf>
    <xf numFmtId="41" fontId="11" fillId="0" borderId="62" xfId="4" applyNumberFormat="1" applyFont="1" applyFill="1" applyBorder="1" applyAlignment="1">
      <alignment horizontal="center" vertical="center"/>
    </xf>
    <xf numFmtId="0" fontId="10" fillId="0" borderId="24" xfId="0" applyNumberFormat="1" applyFont="1" applyBorder="1" applyAlignment="1">
      <alignment horizontal="center" vertical="center"/>
    </xf>
    <xf numFmtId="0" fontId="10" fillId="0" borderId="42" xfId="0" applyNumberFormat="1" applyFont="1" applyBorder="1" applyAlignment="1">
      <alignment horizontal="center" vertical="center"/>
    </xf>
    <xf numFmtId="0" fontId="10" fillId="0" borderId="22" xfId="0" applyNumberFormat="1" applyFont="1" applyBorder="1" applyAlignment="1">
      <alignment horizontal="center" vertical="center"/>
    </xf>
    <xf numFmtId="0" fontId="10" fillId="0" borderId="24" xfId="0" applyNumberFormat="1" applyFont="1" applyBorder="1" applyAlignment="1">
      <alignment horizontal="center" vertical="center" wrapText="1" shrinkToFit="1"/>
    </xf>
    <xf numFmtId="0" fontId="10" fillId="0" borderId="22" xfId="0" applyNumberFormat="1" applyFont="1" applyBorder="1" applyAlignment="1">
      <alignment horizontal="center" vertical="center" wrapText="1" shrinkToFit="1"/>
    </xf>
    <xf numFmtId="0" fontId="10" fillId="0" borderId="42" xfId="0" applyNumberFormat="1" applyFont="1" applyBorder="1" applyAlignment="1">
      <alignment horizontal="center" vertical="center" shrinkToFit="1"/>
    </xf>
    <xf numFmtId="0" fontId="10" fillId="0" borderId="8" xfId="0" applyNumberFormat="1" applyFont="1" applyBorder="1" applyAlignment="1">
      <alignment horizontal="center" vertical="center" wrapText="1"/>
    </xf>
    <xf numFmtId="0" fontId="10" fillId="0" borderId="7" xfId="0" applyNumberFormat="1" applyFont="1" applyBorder="1" applyAlignment="1">
      <alignment horizontal="center" vertical="center" wrapText="1"/>
    </xf>
    <xf numFmtId="0" fontId="10" fillId="0" borderId="7" xfId="0" applyNumberFormat="1" applyFont="1" applyBorder="1" applyAlignment="1">
      <alignment horizontal="center" vertical="center"/>
    </xf>
    <xf numFmtId="41" fontId="11" fillId="0" borderId="48" xfId="4" applyNumberFormat="1" applyFont="1" applyFill="1" applyBorder="1" applyAlignment="1">
      <alignment horizontal="center" vertical="center"/>
    </xf>
    <xf numFmtId="41" fontId="18" fillId="0" borderId="58" xfId="2" applyNumberFormat="1" applyFont="1" applyBorder="1" applyAlignment="1">
      <alignment horizontal="center" vertical="center"/>
    </xf>
    <xf numFmtId="41" fontId="18" fillId="2" borderId="66" xfId="4" applyNumberFormat="1" applyFont="1" applyFill="1" applyBorder="1" applyAlignment="1">
      <alignment horizontal="center" vertical="center" wrapText="1"/>
    </xf>
    <xf numFmtId="41" fontId="18" fillId="2" borderId="47" xfId="4" applyNumberFormat="1" applyFont="1" applyFill="1" applyBorder="1" applyAlignment="1">
      <alignment horizontal="center" vertical="center" wrapText="1"/>
    </xf>
    <xf numFmtId="179" fontId="11" fillId="0" borderId="57" xfId="4" applyNumberFormat="1" applyFont="1" applyBorder="1" applyAlignment="1">
      <alignment vertical="center"/>
    </xf>
    <xf numFmtId="179" fontId="11" fillId="0" borderId="17" xfId="4" applyNumberFormat="1" applyFont="1" applyBorder="1" applyAlignment="1">
      <alignment vertical="center"/>
    </xf>
    <xf numFmtId="179" fontId="11" fillId="0" borderId="30" xfId="4" applyNumberFormat="1" applyFont="1" applyBorder="1" applyAlignment="1">
      <alignment vertical="center"/>
    </xf>
    <xf numFmtId="0" fontId="10" fillId="0" borderId="29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18" fillId="0" borderId="66" xfId="0" applyNumberFormat="1" applyFont="1" applyBorder="1" applyAlignment="1">
      <alignment horizontal="center" vertical="center"/>
    </xf>
    <xf numFmtId="0" fontId="18" fillId="0" borderId="65" xfId="0" applyNumberFormat="1" applyFont="1" applyBorder="1" applyAlignment="1">
      <alignment horizontal="center" vertical="center"/>
    </xf>
    <xf numFmtId="41" fontId="11" fillId="0" borderId="56" xfId="4" applyNumberFormat="1" applyFont="1" applyBorder="1" applyAlignment="1">
      <alignment horizontal="center" vertical="center"/>
    </xf>
    <xf numFmtId="41" fontId="11" fillId="0" borderId="23" xfId="4" applyNumberFormat="1" applyFont="1" applyBorder="1" applyAlignment="1">
      <alignment horizontal="center" vertical="center"/>
    </xf>
    <xf numFmtId="41" fontId="11" fillId="0" borderId="48" xfId="4" applyNumberFormat="1" applyFont="1" applyBorder="1" applyAlignment="1">
      <alignment horizontal="center" vertical="center"/>
    </xf>
    <xf numFmtId="178" fontId="11" fillId="0" borderId="56" xfId="0" applyNumberFormat="1" applyFont="1" applyBorder="1" applyAlignment="1">
      <alignment horizontal="right" vertical="center"/>
    </xf>
    <xf numFmtId="178" fontId="11" fillId="0" borderId="48" xfId="0" applyNumberFormat="1" applyFont="1" applyBorder="1" applyAlignment="1">
      <alignment horizontal="right" vertical="center"/>
    </xf>
    <xf numFmtId="178" fontId="11" fillId="0" borderId="62" xfId="4" applyNumberFormat="1" applyFont="1" applyFill="1" applyBorder="1" applyAlignment="1">
      <alignment horizontal="right" vertical="center"/>
    </xf>
    <xf numFmtId="41" fontId="11" fillId="0" borderId="62" xfId="4" applyNumberFormat="1" applyFont="1" applyBorder="1" applyAlignment="1">
      <alignment horizontal="center" vertical="center"/>
    </xf>
    <xf numFmtId="0" fontId="19" fillId="0" borderId="9" xfId="0" applyNumberFormat="1" applyFont="1" applyBorder="1" applyAlignment="1">
      <alignment horizontal="center" vertical="center" wrapText="1"/>
    </xf>
    <xf numFmtId="0" fontId="19" fillId="0" borderId="10" xfId="0" applyNumberFormat="1" applyFont="1" applyBorder="1" applyAlignment="1">
      <alignment horizontal="center" vertical="center" wrapText="1"/>
    </xf>
    <xf numFmtId="0" fontId="20" fillId="0" borderId="25" xfId="0" applyNumberFormat="1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9" xfId="0" applyNumberFormat="1" applyFont="1" applyBorder="1" applyAlignment="1">
      <alignment horizontal="center" vertical="center" shrinkToFit="1"/>
    </xf>
    <xf numFmtId="0" fontId="10" fillId="0" borderId="15" xfId="0" applyNumberFormat="1" applyFont="1" applyBorder="1" applyAlignment="1">
      <alignment horizontal="center" vertical="center" shrinkToFit="1"/>
    </xf>
    <xf numFmtId="0" fontId="10" fillId="0" borderId="26" xfId="0" applyNumberFormat="1" applyFont="1" applyBorder="1" applyAlignment="1">
      <alignment horizontal="center" vertical="center" shrinkToFit="1"/>
    </xf>
    <xf numFmtId="0" fontId="10" fillId="0" borderId="8" xfId="0" applyNumberFormat="1" applyFont="1" applyBorder="1" applyAlignment="1">
      <alignment horizontal="center" vertical="center"/>
    </xf>
    <xf numFmtId="41" fontId="11" fillId="0" borderId="56" xfId="4" applyNumberFormat="1" applyFont="1" applyBorder="1" applyAlignment="1">
      <alignment horizontal="center" vertical="center" wrapText="1"/>
    </xf>
    <xf numFmtId="41" fontId="11" fillId="0" borderId="23" xfId="4" applyNumberFormat="1" applyFont="1" applyBorder="1" applyAlignment="1">
      <alignment horizontal="center" vertical="center" wrapText="1"/>
    </xf>
    <xf numFmtId="41" fontId="11" fillId="0" borderId="48" xfId="4" applyNumberFormat="1" applyFont="1" applyBorder="1" applyAlignment="1">
      <alignment horizontal="center" vertical="center" wrapText="1"/>
    </xf>
    <xf numFmtId="0" fontId="10" fillId="0" borderId="24" xfId="0" applyNumberFormat="1" applyFont="1" applyBorder="1" applyAlignment="1">
      <alignment horizontal="center" vertical="center" wrapText="1"/>
    </xf>
    <xf numFmtId="178" fontId="11" fillId="0" borderId="62" xfId="0" applyNumberFormat="1" applyFont="1" applyBorder="1" applyAlignment="1">
      <alignment horizontal="right" vertical="center"/>
    </xf>
    <xf numFmtId="178" fontId="11" fillId="0" borderId="56" xfId="4" applyNumberFormat="1" applyFont="1" applyFill="1" applyBorder="1" applyAlignment="1">
      <alignment horizontal="right" vertical="center"/>
    </xf>
    <xf numFmtId="178" fontId="11" fillId="0" borderId="23" xfId="4" applyNumberFormat="1" applyFont="1" applyFill="1" applyBorder="1" applyAlignment="1">
      <alignment horizontal="right" vertical="center"/>
    </xf>
    <xf numFmtId="178" fontId="11" fillId="0" borderId="48" xfId="4" applyNumberFormat="1" applyFont="1" applyFill="1" applyBorder="1" applyAlignment="1">
      <alignment horizontal="right" vertical="center"/>
    </xf>
    <xf numFmtId="0" fontId="10" fillId="0" borderId="15" xfId="0" applyFont="1" applyBorder="1" applyAlignment="1">
      <alignment horizontal="center" vertical="center" wrapText="1"/>
    </xf>
    <xf numFmtId="41" fontId="11" fillId="0" borderId="56" xfId="2" applyNumberFormat="1" applyFont="1" applyFill="1" applyBorder="1" applyAlignment="1">
      <alignment horizontal="center" vertical="center" wrapText="1"/>
    </xf>
    <xf numFmtId="41" fontId="11" fillId="0" borderId="23" xfId="2" applyNumberFormat="1" applyFont="1" applyFill="1" applyBorder="1" applyAlignment="1">
      <alignment horizontal="center" vertical="center" wrapText="1"/>
    </xf>
    <xf numFmtId="41" fontId="11" fillId="0" borderId="48" xfId="2" applyNumberFormat="1" applyFont="1" applyFill="1" applyBorder="1" applyAlignment="1">
      <alignment horizontal="center" vertical="center" wrapText="1"/>
    </xf>
    <xf numFmtId="0" fontId="10" fillId="0" borderId="67" xfId="0" applyNumberFormat="1" applyFont="1" applyBorder="1" applyAlignment="1">
      <alignment horizontal="center" vertical="center" wrapText="1"/>
    </xf>
    <xf numFmtId="178" fontId="11" fillId="0" borderId="65" xfId="2" applyNumberFormat="1" applyFont="1" applyFill="1" applyBorder="1" applyAlignment="1">
      <alignment horizontal="right" vertical="center"/>
    </xf>
    <xf numFmtId="0" fontId="10" fillId="0" borderId="7" xfId="0" applyFont="1" applyBorder="1" applyAlignment="1">
      <alignment horizontal="center" vertical="center" wrapText="1"/>
    </xf>
    <xf numFmtId="0" fontId="11" fillId="0" borderId="23" xfId="0" applyNumberFormat="1" applyFont="1" applyFill="1" applyBorder="1" applyAlignment="1">
      <alignment horizontal="center" vertical="center"/>
    </xf>
    <xf numFmtId="41" fontId="11" fillId="0" borderId="56" xfId="2" applyNumberFormat="1" applyFont="1" applyFill="1" applyBorder="1" applyAlignment="1">
      <alignment horizontal="right" vertical="center"/>
    </xf>
    <xf numFmtId="41" fontId="11" fillId="0" borderId="23" xfId="2" applyNumberFormat="1" applyFont="1" applyFill="1" applyBorder="1" applyAlignment="1">
      <alignment horizontal="right" vertical="center"/>
    </xf>
    <xf numFmtId="41" fontId="11" fillId="0" borderId="48" xfId="2" applyNumberFormat="1" applyFont="1" applyFill="1" applyBorder="1" applyAlignment="1">
      <alignment horizontal="right" vertical="center"/>
    </xf>
    <xf numFmtId="0" fontId="10" fillId="0" borderId="22" xfId="0" applyNumberFormat="1" applyFont="1" applyBorder="1" applyAlignment="1">
      <alignment horizontal="center" vertical="center" wrapText="1"/>
    </xf>
    <xf numFmtId="0" fontId="10" fillId="0" borderId="42" xfId="0" applyNumberFormat="1" applyFont="1" applyBorder="1" applyAlignment="1">
      <alignment horizontal="center" vertical="center" wrapText="1"/>
    </xf>
    <xf numFmtId="41" fontId="11" fillId="0" borderId="56" xfId="4" applyNumberFormat="1" applyFont="1" applyFill="1" applyBorder="1" applyAlignment="1">
      <alignment horizontal="center" vertical="center" wrapText="1"/>
    </xf>
    <xf numFmtId="41" fontId="11" fillId="0" borderId="23" xfId="4" applyNumberFormat="1" applyFont="1" applyFill="1" applyBorder="1" applyAlignment="1">
      <alignment horizontal="center" vertical="center" wrapText="1"/>
    </xf>
    <xf numFmtId="41" fontId="11" fillId="0" borderId="48" xfId="4" applyNumberFormat="1" applyFont="1" applyFill="1" applyBorder="1" applyAlignment="1">
      <alignment horizontal="center" vertical="center" wrapText="1"/>
    </xf>
    <xf numFmtId="0" fontId="20" fillId="0" borderId="13" xfId="0" applyNumberFormat="1" applyFont="1" applyBorder="1" applyAlignment="1">
      <alignment horizontal="center" vertical="center"/>
    </xf>
    <xf numFmtId="0" fontId="20" fillId="0" borderId="70" xfId="0" applyNumberFormat="1" applyFont="1" applyBorder="1" applyAlignment="1">
      <alignment horizontal="center" vertical="center"/>
    </xf>
    <xf numFmtId="179" fontId="11" fillId="0" borderId="23" xfId="2" applyNumberFormat="1" applyFont="1" applyBorder="1" applyAlignment="1">
      <alignment vertical="center"/>
    </xf>
    <xf numFmtId="178" fontId="11" fillId="0" borderId="62" xfId="2" applyNumberFormat="1" applyFont="1" applyBorder="1" applyAlignment="1">
      <alignment horizontal="right" vertical="center"/>
    </xf>
    <xf numFmtId="41" fontId="11" fillId="0" borderId="62" xfId="2" applyNumberFormat="1" applyFont="1" applyFill="1" applyBorder="1" applyAlignment="1">
      <alignment horizontal="center" vertical="center"/>
    </xf>
    <xf numFmtId="183" fontId="10" fillId="0" borderId="29" xfId="0" applyNumberFormat="1" applyFont="1" applyBorder="1" applyAlignment="1">
      <alignment horizontal="center" vertical="center" shrinkToFit="1"/>
    </xf>
    <xf numFmtId="179" fontId="11" fillId="0" borderId="48" xfId="2" applyNumberFormat="1" applyFont="1" applyBorder="1" applyAlignment="1">
      <alignment vertical="center"/>
    </xf>
    <xf numFmtId="41" fontId="11" fillId="0" borderId="62" xfId="2" applyNumberFormat="1" applyFont="1" applyBorder="1" applyAlignment="1">
      <alignment horizontal="center" vertical="center"/>
    </xf>
    <xf numFmtId="184" fontId="10" fillId="0" borderId="0" xfId="0" applyNumberFormat="1" applyFont="1" applyBorder="1" applyAlignment="1">
      <alignment horizontal="center" vertical="center"/>
    </xf>
    <xf numFmtId="179" fontId="11" fillId="0" borderId="62" xfId="2" applyNumberFormat="1" applyFont="1" applyBorder="1" applyAlignment="1">
      <alignment vertical="center"/>
    </xf>
    <xf numFmtId="41" fontId="11" fillId="2" borderId="45" xfId="4" applyNumberFormat="1" applyFont="1" applyFill="1" applyBorder="1" applyAlignment="1">
      <alignment horizontal="center" vertical="center"/>
    </xf>
    <xf numFmtId="179" fontId="10" fillId="0" borderId="56" xfId="2" applyNumberFormat="1" applyFont="1" applyBorder="1" applyAlignment="1">
      <alignment horizontal="right" vertical="center"/>
    </xf>
    <xf numFmtId="179" fontId="10" fillId="0" borderId="23" xfId="2" applyNumberFormat="1" applyFont="1" applyBorder="1" applyAlignment="1">
      <alignment horizontal="right" vertical="center"/>
    </xf>
    <xf numFmtId="179" fontId="10" fillId="0" borderId="48" xfId="4" applyNumberFormat="1" applyFont="1" applyBorder="1" applyAlignment="1">
      <alignment horizontal="right" vertical="center"/>
    </xf>
    <xf numFmtId="179" fontId="11" fillId="0" borderId="56" xfId="4" applyNumberFormat="1" applyFont="1" applyBorder="1" applyAlignment="1">
      <alignment vertical="center" wrapText="1"/>
    </xf>
    <xf numFmtId="179" fontId="11" fillId="0" borderId="23" xfId="4" applyNumberFormat="1" applyFont="1" applyBorder="1" applyAlignment="1">
      <alignment vertical="center" wrapText="1"/>
    </xf>
    <xf numFmtId="179" fontId="11" fillId="0" borderId="48" xfId="4" applyNumberFormat="1" applyFont="1" applyBorder="1" applyAlignment="1">
      <alignment vertical="center" wrapText="1"/>
    </xf>
    <xf numFmtId="178" fontId="11" fillId="0" borderId="56" xfId="4" applyNumberFormat="1" applyFont="1" applyBorder="1" applyAlignment="1">
      <alignment horizontal="right" vertical="center" wrapText="1"/>
    </xf>
    <xf numFmtId="178" fontId="11" fillId="0" borderId="23" xfId="4" applyNumberFormat="1" applyFont="1" applyBorder="1" applyAlignment="1">
      <alignment horizontal="right" vertical="center" wrapText="1"/>
    </xf>
    <xf numFmtId="178" fontId="11" fillId="0" borderId="48" xfId="4" applyNumberFormat="1" applyFont="1" applyBorder="1" applyAlignment="1">
      <alignment horizontal="right" vertical="center" wrapText="1"/>
    </xf>
    <xf numFmtId="41" fontId="11" fillId="2" borderId="56" xfId="4" applyNumberFormat="1" applyFont="1" applyFill="1" applyBorder="1" applyAlignment="1">
      <alignment horizontal="center" vertical="center" wrapText="1"/>
    </xf>
    <xf numFmtId="41" fontId="11" fillId="2" borderId="23" xfId="4" applyNumberFormat="1" applyFont="1" applyFill="1" applyBorder="1" applyAlignment="1">
      <alignment horizontal="center" vertical="center" wrapText="1"/>
    </xf>
    <xf numFmtId="41" fontId="11" fillId="2" borderId="48" xfId="4" applyNumberFormat="1" applyFont="1" applyFill="1" applyBorder="1" applyAlignment="1">
      <alignment horizontal="center" vertical="center" wrapText="1"/>
    </xf>
    <xf numFmtId="178" fontId="10" fillId="0" borderId="0" xfId="2" applyNumberFormat="1" applyFont="1" applyBorder="1">
      <alignment vertical="center"/>
    </xf>
    <xf numFmtId="10" fontId="10" fillId="0" borderId="0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vertical="center"/>
    </xf>
    <xf numFmtId="0" fontId="10" fillId="0" borderId="0" xfId="0" applyNumberFormat="1" applyFont="1" applyBorder="1" applyAlignment="1">
      <alignment vertical="center"/>
    </xf>
    <xf numFmtId="41" fontId="10" fillId="0" borderId="0" xfId="2" applyNumberFormat="1" applyFont="1" applyFill="1" applyBorder="1">
      <alignment vertical="center"/>
    </xf>
    <xf numFmtId="0" fontId="10" fillId="0" borderId="29" xfId="0" applyNumberFormat="1" applyFont="1" applyBorder="1" applyAlignment="1">
      <alignment horizontal="left" vertical="center" shrinkToFit="1"/>
    </xf>
    <xf numFmtId="0" fontId="10" fillId="0" borderId="29" xfId="0" applyNumberFormat="1" applyFont="1" applyFill="1" applyBorder="1" applyAlignment="1">
      <alignment horizontal="left" vertical="center" shrinkToFit="1"/>
    </xf>
    <xf numFmtId="178" fontId="10" fillId="0" borderId="0" xfId="4" applyNumberFormat="1" applyFont="1" applyBorder="1">
      <alignment vertical="center"/>
    </xf>
    <xf numFmtId="0" fontId="13" fillId="0" borderId="29" xfId="0" applyNumberFormat="1" applyFont="1" applyBorder="1" applyAlignment="1">
      <alignment horizontal="left" vertical="center"/>
    </xf>
    <xf numFmtId="0" fontId="19" fillId="0" borderId="22" xfId="0" applyNumberFormat="1" applyFont="1" applyBorder="1" applyAlignment="1">
      <alignment horizontal="left" vertical="center"/>
    </xf>
    <xf numFmtId="41" fontId="19" fillId="0" borderId="0" xfId="4" applyNumberFormat="1" applyFont="1" applyBorder="1">
      <alignment vertical="center"/>
    </xf>
    <xf numFmtId="0" fontId="19" fillId="0" borderId="0" xfId="0" applyNumberFormat="1" applyFont="1" applyBorder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0" fontId="19" fillId="0" borderId="0" xfId="0" quotePrefix="1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left" vertical="center" shrinkToFit="1"/>
    </xf>
    <xf numFmtId="0" fontId="10" fillId="0" borderId="0" xfId="0" applyNumberFormat="1" applyFont="1" applyBorder="1" applyAlignment="1">
      <alignment horizontal="left" vertical="center" shrinkToFit="1"/>
    </xf>
    <xf numFmtId="0" fontId="10" fillId="0" borderId="0" xfId="0" applyNumberFormat="1" applyFont="1" applyFill="1" applyBorder="1" applyAlignment="1">
      <alignment horizontal="left" vertical="center" shrinkToFit="1"/>
    </xf>
    <xf numFmtId="0" fontId="10" fillId="0" borderId="0" xfId="0" applyNumberFormat="1" applyFont="1" applyBorder="1" applyAlignment="1">
      <alignment horizontal="left" vertical="top" wrapText="1"/>
    </xf>
    <xf numFmtId="0" fontId="10" fillId="0" borderId="30" xfId="0" applyFont="1" applyBorder="1">
      <alignment vertical="center"/>
    </xf>
    <xf numFmtId="0" fontId="10" fillId="0" borderId="0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17" xfId="0" applyNumberFormat="1" applyFont="1" applyFill="1" applyBorder="1" applyAlignment="1">
      <alignment horizontal="left" vertical="center" shrinkToFit="1"/>
    </xf>
    <xf numFmtId="0" fontId="10" fillId="0" borderId="57" xfId="0" applyNumberFormat="1" applyFont="1" applyBorder="1" applyAlignment="1">
      <alignment horizontal="left" vertical="center"/>
    </xf>
    <xf numFmtId="0" fontId="10" fillId="0" borderId="37" xfId="0" applyNumberFormat="1" applyFont="1" applyBorder="1" applyAlignment="1">
      <alignment horizontal="left" vertical="center"/>
    </xf>
    <xf numFmtId="0" fontId="10" fillId="0" borderId="37" xfId="6" applyNumberFormat="1" applyFont="1" applyBorder="1">
      <alignment vertical="center"/>
    </xf>
    <xf numFmtId="0" fontId="12" fillId="0" borderId="37" xfId="6" applyNumberFormat="1" applyFont="1" applyBorder="1" applyAlignment="1">
      <alignment horizontal="center" vertical="center"/>
    </xf>
    <xf numFmtId="0" fontId="10" fillId="0" borderId="37" xfId="6" applyNumberFormat="1" applyFont="1" applyBorder="1" applyAlignment="1">
      <alignment horizontal="center" vertical="center"/>
    </xf>
    <xf numFmtId="0" fontId="10" fillId="0" borderId="37" xfId="6" quotePrefix="1" applyNumberFormat="1" applyFont="1" applyBorder="1" applyAlignment="1">
      <alignment horizontal="center" vertical="center"/>
    </xf>
    <xf numFmtId="0" fontId="10" fillId="0" borderId="38" xfId="6" applyNumberFormat="1" applyFont="1" applyBorder="1">
      <alignment vertical="center"/>
    </xf>
    <xf numFmtId="0" fontId="10" fillId="0" borderId="64" xfId="0" applyNumberFormat="1" applyFont="1" applyBorder="1" applyAlignment="1">
      <alignment horizontal="left" vertical="center" shrinkToFit="1"/>
    </xf>
    <xf numFmtId="41" fontId="10" fillId="0" borderId="6" xfId="4" applyNumberFormat="1" applyFont="1" applyBorder="1">
      <alignment vertical="center"/>
    </xf>
    <xf numFmtId="0" fontId="10" fillId="0" borderId="6" xfId="0" applyNumberFormat="1" applyFont="1" applyBorder="1">
      <alignment vertical="center"/>
    </xf>
    <xf numFmtId="0" fontId="12" fillId="0" borderId="6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0" fillId="0" borderId="6" xfId="0" quotePrefix="1" applyNumberFormat="1" applyFont="1" applyBorder="1" applyAlignment="1">
      <alignment horizontal="center" vertical="center"/>
    </xf>
    <xf numFmtId="41" fontId="10" fillId="0" borderId="6" xfId="0" applyNumberFormat="1" applyFont="1" applyBorder="1">
      <alignment vertical="center"/>
    </xf>
    <xf numFmtId="0" fontId="10" fillId="0" borderId="43" xfId="0" applyNumberFormat="1" applyFont="1" applyBorder="1">
      <alignment vertical="center"/>
    </xf>
  </cellXfs>
  <cellStyles count="7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36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3"/>
  <sheetViews>
    <sheetView topLeftCell="A7" zoomScaleNormal="100" zoomScaleSheetLayoutView="75" workbookViewId="0">
      <selection activeCell="P26" sqref="P26"/>
    </sheetView>
  </sheetViews>
  <sheetFormatPr defaultColWidth="9" defaultRowHeight="16.5"/>
  <cols>
    <col min="1" max="1" width="9.625" style="1" customWidth="1"/>
    <col min="2" max="2" width="6.375" style="1" customWidth="1"/>
    <col min="3" max="3" width="6" style="1" customWidth="1"/>
    <col min="4" max="4" width="11.375" style="1" customWidth="1"/>
    <col min="5" max="5" width="5.375" style="1" customWidth="1"/>
    <col min="6" max="6" width="6.125" style="1" customWidth="1"/>
    <col min="7" max="8" width="6.875" style="1" customWidth="1"/>
    <col min="9" max="9" width="16.375" style="1" customWidth="1"/>
    <col min="10" max="10" width="9.125" style="1" customWidth="1"/>
    <col min="11" max="11" width="5.125" style="1" customWidth="1"/>
    <col min="12" max="12" width="9.75" style="1" customWidth="1"/>
  </cols>
  <sheetData>
    <row r="1" spans="1:16" ht="29.25" customHeight="1"/>
    <row r="2" spans="1:16" ht="51" customHeight="1">
      <c r="A2" s="594" t="s">
        <v>463</v>
      </c>
      <c r="B2" s="594"/>
      <c r="C2" s="594"/>
      <c r="D2" s="594"/>
      <c r="E2" s="594"/>
      <c r="F2" s="594"/>
      <c r="G2" s="594"/>
      <c r="H2" s="594"/>
      <c r="I2" s="594"/>
      <c r="J2" s="594"/>
      <c r="K2" s="594"/>
      <c r="L2" s="594"/>
      <c r="M2" s="594"/>
      <c r="N2" s="594"/>
      <c r="O2" s="594"/>
      <c r="P2" s="594"/>
    </row>
    <row r="3" spans="1:16">
      <c r="B3" s="2"/>
    </row>
    <row r="4" spans="1:16">
      <c r="B4" s="8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6" ht="21.75" customHeight="1">
      <c r="B5" s="5" t="s">
        <v>67</v>
      </c>
      <c r="C5" s="595" t="s">
        <v>492</v>
      </c>
      <c r="D5" s="595"/>
      <c r="E5" s="595"/>
      <c r="F5" s="595"/>
      <c r="G5" s="595"/>
      <c r="H5" s="595"/>
      <c r="I5" s="595"/>
      <c r="J5" s="595"/>
      <c r="K5" s="595"/>
      <c r="L5" s="595"/>
      <c r="M5" s="595"/>
      <c r="N5" s="595"/>
      <c r="O5" s="595"/>
    </row>
    <row r="6" spans="1:16" ht="21.75" customHeight="1">
      <c r="B6" s="5"/>
      <c r="C6" s="596" t="s">
        <v>490</v>
      </c>
      <c r="D6" s="596"/>
      <c r="E6" s="596"/>
      <c r="F6" s="596"/>
      <c r="G6" s="596"/>
      <c r="H6" s="596"/>
      <c r="I6" s="596"/>
      <c r="J6" s="596"/>
      <c r="K6" s="596"/>
      <c r="L6" s="596"/>
      <c r="M6" s="4"/>
      <c r="N6" s="4"/>
      <c r="O6" s="4"/>
    </row>
    <row r="7" spans="1:16" ht="21.75" customHeight="1">
      <c r="B7" s="5"/>
      <c r="C7" s="595" t="s">
        <v>307</v>
      </c>
      <c r="D7" s="595"/>
      <c r="E7" s="598" t="s">
        <v>307</v>
      </c>
      <c r="F7" s="598"/>
      <c r="G7" s="595"/>
      <c r="H7" s="595"/>
      <c r="I7" s="595"/>
      <c r="J7" s="595"/>
      <c r="K7" s="595"/>
      <c r="L7" s="595"/>
      <c r="M7" s="4"/>
      <c r="N7" s="4"/>
      <c r="O7" s="4"/>
    </row>
    <row r="8" spans="1:16" ht="21.75" customHeight="1">
      <c r="B8" s="5" t="s">
        <v>1</v>
      </c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  <c r="O8" s="4"/>
    </row>
    <row r="9" spans="1:16" ht="21.75" customHeight="1">
      <c r="B9" s="5"/>
      <c r="C9" s="5" t="s">
        <v>428</v>
      </c>
      <c r="D9" s="6"/>
      <c r="E9" s="6"/>
      <c r="F9" s="6"/>
      <c r="G9" s="6"/>
      <c r="H9" s="6"/>
      <c r="I9" s="6"/>
      <c r="J9" s="6"/>
      <c r="K9" s="6"/>
      <c r="L9" s="6"/>
      <c r="M9" s="4"/>
      <c r="N9" s="4"/>
      <c r="O9" s="4"/>
    </row>
    <row r="10" spans="1:16" ht="21.75" customHeight="1">
      <c r="B10" s="5"/>
      <c r="C10" s="5"/>
      <c r="D10" s="5" t="s">
        <v>60</v>
      </c>
      <c r="E10" s="6"/>
      <c r="F10" s="590">
        <v>86251</v>
      </c>
      <c r="G10" s="590"/>
      <c r="H10" s="6" t="s">
        <v>332</v>
      </c>
      <c r="I10" s="6" t="s">
        <v>101</v>
      </c>
      <c r="J10" s="590">
        <v>4800</v>
      </c>
      <c r="K10" s="590"/>
      <c r="L10" s="6" t="s">
        <v>332</v>
      </c>
      <c r="M10" s="4"/>
      <c r="N10" s="4"/>
      <c r="O10" s="4"/>
    </row>
    <row r="11" spans="1:16" ht="21.75" customHeight="1">
      <c r="B11" s="5"/>
      <c r="C11" s="5"/>
      <c r="D11" s="5" t="s">
        <v>188</v>
      </c>
      <c r="E11" s="6"/>
      <c r="F11" s="590">
        <v>75000</v>
      </c>
      <c r="G11" s="590"/>
      <c r="H11" s="6" t="s">
        <v>332</v>
      </c>
      <c r="I11" s="6" t="s">
        <v>147</v>
      </c>
      <c r="J11" s="590">
        <v>2227712.10984</v>
      </c>
      <c r="K11" s="590"/>
      <c r="L11" s="6" t="s">
        <v>332</v>
      </c>
      <c r="M11" s="4"/>
      <c r="N11" s="4"/>
      <c r="O11" s="4"/>
    </row>
    <row r="12" spans="1:16" ht="21.75" customHeight="1">
      <c r="B12" s="5"/>
      <c r="C12" s="5"/>
      <c r="D12" s="5" t="s">
        <v>82</v>
      </c>
      <c r="E12" s="6"/>
      <c r="F12" s="590">
        <v>1448790.5</v>
      </c>
      <c r="G12" s="590"/>
      <c r="H12" s="6" t="s">
        <v>332</v>
      </c>
      <c r="I12" s="5" t="s">
        <v>200</v>
      </c>
      <c r="J12" s="597">
        <v>4051577.148</v>
      </c>
      <c r="K12" s="597"/>
      <c r="L12" s="10" t="s">
        <v>332</v>
      </c>
      <c r="M12" s="6"/>
      <c r="N12" s="4"/>
      <c r="O12" s="4"/>
    </row>
    <row r="13" spans="1:16" ht="21.75" customHeight="1">
      <c r="B13" s="5"/>
      <c r="C13" s="5"/>
      <c r="D13" s="5" t="s">
        <v>38</v>
      </c>
      <c r="F13" s="590">
        <v>24533.25</v>
      </c>
      <c r="G13" s="590"/>
      <c r="H13" s="11" t="s">
        <v>332</v>
      </c>
      <c r="I13" s="11"/>
      <c r="J13" s="599"/>
      <c r="K13" s="600"/>
      <c r="L13" s="10"/>
      <c r="M13" s="4"/>
      <c r="N13" s="4"/>
      <c r="O13" s="4"/>
    </row>
    <row r="14" spans="1:16" ht="21.75" customHeight="1">
      <c r="B14" s="5"/>
      <c r="C14" s="5" t="s">
        <v>4</v>
      </c>
      <c r="D14" s="6"/>
      <c r="E14" s="6"/>
      <c r="F14" s="6"/>
      <c r="G14" s="6"/>
      <c r="H14" s="6"/>
      <c r="I14" s="6"/>
      <c r="J14" s="592"/>
      <c r="K14" s="592"/>
      <c r="L14" s="6"/>
      <c r="M14" s="4"/>
      <c r="N14" s="4"/>
      <c r="O14" s="4"/>
    </row>
    <row r="15" spans="1:16" ht="21.75" customHeight="1">
      <c r="B15" s="5"/>
      <c r="C15" s="5"/>
      <c r="D15" s="5" t="s">
        <v>152</v>
      </c>
      <c r="E15" s="6"/>
      <c r="F15" s="590">
        <v>1467833.2396750001</v>
      </c>
      <c r="G15" s="590"/>
      <c r="H15" s="6" t="s">
        <v>332</v>
      </c>
      <c r="I15" s="6" t="s">
        <v>240</v>
      </c>
      <c r="J15" s="590">
        <v>9000</v>
      </c>
      <c r="K15" s="590"/>
      <c r="L15" s="6" t="s">
        <v>332</v>
      </c>
      <c r="M15" s="4"/>
      <c r="N15" s="4"/>
      <c r="O15" s="4"/>
    </row>
    <row r="16" spans="1:16" ht="21.75" customHeight="1">
      <c r="B16" s="5"/>
      <c r="C16" s="5"/>
      <c r="D16" s="5" t="s">
        <v>138</v>
      </c>
      <c r="E16" s="6"/>
      <c r="F16" s="590">
        <v>1009960.999858</v>
      </c>
      <c r="G16" s="590"/>
      <c r="H16" s="6" t="s">
        <v>332</v>
      </c>
      <c r="I16" s="6" t="s">
        <v>258</v>
      </c>
      <c r="J16" s="590">
        <v>0</v>
      </c>
      <c r="K16" s="590"/>
      <c r="L16" s="6" t="s">
        <v>332</v>
      </c>
      <c r="M16" s="4"/>
      <c r="N16" s="4"/>
      <c r="O16" s="4"/>
    </row>
    <row r="17" spans="2:15" ht="21.75" customHeight="1">
      <c r="B17" s="5"/>
      <c r="C17" s="5"/>
      <c r="D17" s="5" t="s">
        <v>97</v>
      </c>
      <c r="E17" s="6"/>
      <c r="F17" s="590">
        <v>35000</v>
      </c>
      <c r="G17" s="590"/>
      <c r="H17" s="6" t="s">
        <v>332</v>
      </c>
      <c r="I17" s="6" t="s">
        <v>95</v>
      </c>
      <c r="J17" s="590">
        <v>0</v>
      </c>
      <c r="K17" s="590"/>
      <c r="L17" s="6" t="s">
        <v>332</v>
      </c>
      <c r="M17" s="4"/>
      <c r="N17" s="4"/>
      <c r="O17" s="4"/>
    </row>
    <row r="18" spans="2:15" ht="21.75" customHeight="1">
      <c r="B18" s="5"/>
      <c r="C18" s="5"/>
      <c r="D18" s="5" t="s">
        <v>264</v>
      </c>
      <c r="E18" s="6"/>
      <c r="F18" s="590">
        <v>1465339.99985</v>
      </c>
      <c r="G18" s="590"/>
      <c r="H18" s="6" t="s">
        <v>332</v>
      </c>
      <c r="I18" s="9" t="s">
        <v>248</v>
      </c>
      <c r="J18" s="590">
        <v>3931529.7689999999</v>
      </c>
      <c r="K18" s="590"/>
      <c r="L18" s="6" t="s">
        <v>332</v>
      </c>
      <c r="M18" s="4"/>
      <c r="N18" s="4"/>
      <c r="O18" s="4"/>
    </row>
    <row r="19" spans="2:15" ht="21.75" customHeight="1">
      <c r="B19" s="5"/>
      <c r="C19" s="5"/>
      <c r="D19" s="5"/>
      <c r="E19" s="6"/>
      <c r="F19" s="590"/>
      <c r="G19" s="590"/>
      <c r="H19" s="6"/>
      <c r="I19" s="6"/>
      <c r="J19" s="6"/>
      <c r="K19" s="6"/>
      <c r="L19" s="6"/>
      <c r="M19" s="4"/>
      <c r="N19" s="4"/>
      <c r="O19" s="4"/>
    </row>
    <row r="20" spans="2:15" ht="21.75" customHeight="1">
      <c r="B20" s="5" t="s">
        <v>116</v>
      </c>
      <c r="C20" s="6" t="s">
        <v>3</v>
      </c>
      <c r="D20" s="6"/>
      <c r="E20" s="6"/>
      <c r="F20" s="6"/>
      <c r="G20" s="6"/>
      <c r="H20" s="6"/>
      <c r="I20" s="6"/>
      <c r="J20" s="6"/>
      <c r="K20" s="6"/>
      <c r="L20" s="6"/>
      <c r="M20" s="4"/>
      <c r="N20" s="4"/>
      <c r="O20" s="4"/>
    </row>
    <row r="21" spans="2:15" ht="21.75" customHeight="1">
      <c r="B21" s="5"/>
      <c r="C21" s="6" t="s">
        <v>430</v>
      </c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  <c r="O21" s="4"/>
    </row>
    <row r="22" spans="2:15" ht="21.75" customHeight="1">
      <c r="B22" s="5" t="s">
        <v>307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  <c r="O22" s="4"/>
    </row>
    <row r="23" spans="2:15" ht="21.75" customHeight="1">
      <c r="B23" s="5" t="s">
        <v>148</v>
      </c>
      <c r="C23" s="6" t="s">
        <v>2</v>
      </c>
      <c r="D23" s="6"/>
      <c r="E23" s="6"/>
      <c r="F23" s="6"/>
      <c r="G23" s="6"/>
      <c r="H23" s="6"/>
      <c r="I23" s="6"/>
      <c r="J23" s="6"/>
      <c r="K23" s="6"/>
      <c r="L23" s="6"/>
      <c r="M23" s="4"/>
      <c r="N23" s="4"/>
      <c r="O23" s="4"/>
    </row>
    <row r="24" spans="2:15" ht="21.75" customHeight="1"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4"/>
      <c r="N24" s="4"/>
      <c r="O24" s="4"/>
    </row>
    <row r="25" spans="2:15" ht="21.75" customHeight="1">
      <c r="B25" s="5"/>
      <c r="C25" s="6"/>
      <c r="D25" s="593"/>
      <c r="E25" s="593"/>
      <c r="F25" s="591"/>
      <c r="G25" s="591"/>
      <c r="H25" s="6"/>
      <c r="I25" s="6"/>
      <c r="J25" s="6"/>
      <c r="K25" s="6"/>
      <c r="L25" s="7"/>
    </row>
    <row r="26" spans="2:15" ht="21.75" customHeight="1">
      <c r="B26" s="5"/>
      <c r="C26" s="6" t="s">
        <v>307</v>
      </c>
      <c r="D26" s="593"/>
      <c r="E26" s="593"/>
      <c r="F26" s="591"/>
      <c r="G26" s="591"/>
      <c r="H26" s="6"/>
      <c r="I26" s="6"/>
      <c r="J26" s="6"/>
      <c r="K26" s="6"/>
      <c r="L26" s="7"/>
    </row>
    <row r="27" spans="2:15" ht="21.75" customHeight="1">
      <c r="B27" s="5"/>
      <c r="C27" s="6"/>
      <c r="D27" s="593"/>
      <c r="E27" s="593"/>
      <c r="F27" s="591"/>
      <c r="G27" s="591"/>
      <c r="H27" s="6"/>
      <c r="I27" s="6"/>
      <c r="J27" s="6"/>
      <c r="K27" s="6"/>
      <c r="L27" s="7"/>
    </row>
    <row r="28" spans="2:15" ht="21.75" customHeight="1">
      <c r="B28" s="5"/>
      <c r="C28" s="6"/>
      <c r="D28" s="6"/>
      <c r="E28" s="6"/>
      <c r="F28" s="6"/>
      <c r="G28" s="6"/>
      <c r="H28" s="6"/>
      <c r="I28" s="6"/>
      <c r="J28" s="6"/>
      <c r="K28" s="6"/>
      <c r="L28" s="7"/>
    </row>
    <row r="29" spans="2:15" ht="21.75" customHeight="1">
      <c r="B29" s="5"/>
      <c r="C29" s="6"/>
      <c r="D29" s="6"/>
      <c r="E29" s="6"/>
      <c r="F29" s="6"/>
      <c r="G29" s="6"/>
      <c r="H29" s="6"/>
      <c r="I29" s="6"/>
      <c r="J29" s="6"/>
      <c r="K29" s="6"/>
      <c r="L29" s="7"/>
    </row>
    <row r="30" spans="2:15" ht="21.75" customHeight="1">
      <c r="B30" s="5"/>
      <c r="C30" s="6"/>
      <c r="D30" s="6"/>
      <c r="E30" s="6"/>
      <c r="F30" s="6"/>
      <c r="G30" s="6"/>
      <c r="H30" s="6"/>
      <c r="I30" s="6"/>
      <c r="J30" s="6"/>
      <c r="K30" s="6"/>
      <c r="L30" s="7"/>
    </row>
    <row r="31" spans="2:15" ht="21.75" customHeight="1">
      <c r="B31" s="5"/>
      <c r="C31" s="6"/>
      <c r="D31" s="6"/>
      <c r="E31" s="6"/>
      <c r="F31" s="6"/>
      <c r="G31" s="6"/>
      <c r="H31" s="6"/>
      <c r="I31" s="6"/>
      <c r="J31" s="6"/>
      <c r="K31" s="6"/>
      <c r="L31" s="7"/>
    </row>
    <row r="32" spans="2:15" ht="21.75" customHeight="1">
      <c r="B32" s="5"/>
      <c r="C32" s="6"/>
      <c r="D32" s="6"/>
      <c r="E32" s="6"/>
      <c r="F32" s="6"/>
      <c r="G32" s="6"/>
      <c r="H32" s="6"/>
      <c r="I32" s="6"/>
      <c r="J32" s="6"/>
      <c r="K32" s="6"/>
      <c r="L32" s="7"/>
    </row>
    <row r="33" spans="2:11" ht="21.75" customHeight="1">
      <c r="B33" s="3"/>
      <c r="C33" s="4"/>
      <c r="D33" s="4"/>
      <c r="E33" s="4"/>
      <c r="F33" s="4"/>
      <c r="G33" s="4"/>
      <c r="H33" s="4"/>
      <c r="I33" s="4"/>
      <c r="J33" s="4"/>
      <c r="K33" s="4"/>
    </row>
  </sheetData>
  <mergeCells count="30"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  <mergeCell ref="D27:E27"/>
    <mergeCell ref="D25:E25"/>
    <mergeCell ref="D26:E26"/>
    <mergeCell ref="F10:G10"/>
    <mergeCell ref="F11:G11"/>
    <mergeCell ref="F26:G26"/>
    <mergeCell ref="F12:G12"/>
    <mergeCell ref="F15:G15"/>
    <mergeCell ref="F13:G13"/>
    <mergeCell ref="F17:G17"/>
    <mergeCell ref="F18:G18"/>
    <mergeCell ref="F16:G16"/>
    <mergeCell ref="J18:K18"/>
    <mergeCell ref="F27:G27"/>
    <mergeCell ref="F19:G19"/>
    <mergeCell ref="F25:G25"/>
    <mergeCell ref="J14:K14"/>
    <mergeCell ref="J15:K15"/>
  </mergeCells>
  <phoneticPr fontId="9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AB101"/>
  <sheetViews>
    <sheetView view="pageBreakPreview" zoomScaleNormal="100" zoomScaleSheetLayoutView="100" workbookViewId="0">
      <selection activeCell="AA49" sqref="AA49"/>
    </sheetView>
  </sheetViews>
  <sheetFormatPr defaultColWidth="9" defaultRowHeight="16.5"/>
  <cols>
    <col min="1" max="2" width="7.125" style="206" customWidth="1"/>
    <col min="3" max="3" width="13.25" style="206" customWidth="1"/>
    <col min="4" max="4" width="13.125" style="231" customWidth="1"/>
    <col min="5" max="5" width="13.125" style="232" customWidth="1"/>
    <col min="6" max="6" width="0.125" style="232" hidden="1" customWidth="1"/>
    <col min="7" max="7" width="10.125" style="233" customWidth="1"/>
    <col min="8" max="8" width="8.125" style="234" customWidth="1"/>
    <col min="9" max="9" width="20.75" style="235" customWidth="1"/>
    <col min="10" max="10" width="12.5" style="235" customWidth="1"/>
    <col min="11" max="11" width="3.125" style="236" customWidth="1"/>
    <col min="12" max="12" width="2.625" style="236" customWidth="1"/>
    <col min="13" max="14" width="3.125" style="235" customWidth="1"/>
    <col min="15" max="15" width="2.625" style="235" customWidth="1"/>
    <col min="16" max="16" width="13.625" style="235" customWidth="1"/>
    <col min="17" max="17" width="2.5" style="235" customWidth="1"/>
    <col min="18" max="18" width="0.125" style="85" hidden="1" customWidth="1"/>
    <col min="19" max="19" width="20.875" style="86" hidden="1" customWidth="1"/>
    <col min="20" max="20" width="13.5" style="85" hidden="1" customWidth="1"/>
    <col min="21" max="21" width="31.25" style="85" hidden="1" customWidth="1"/>
    <col min="22" max="22" width="0.25" style="85" hidden="1" customWidth="1"/>
    <col min="23" max="26" width="9" style="85" hidden="1" customWidth="1"/>
    <col min="27" max="27" width="30.125" style="85" customWidth="1"/>
    <col min="28" max="28" width="11.5" style="85" customWidth="1"/>
    <col min="29" max="16384" width="9" style="85"/>
  </cols>
  <sheetData>
    <row r="1" spans="1:19" ht="22.5">
      <c r="A1" s="629" t="s">
        <v>435</v>
      </c>
      <c r="B1" s="629"/>
      <c r="C1" s="629"/>
      <c r="D1" s="629"/>
      <c r="E1" s="629"/>
      <c r="F1" s="629"/>
      <c r="G1" s="629"/>
      <c r="H1" s="629"/>
      <c r="I1" s="629"/>
      <c r="J1" s="629"/>
      <c r="K1" s="629"/>
      <c r="L1" s="629"/>
      <c r="M1" s="629"/>
      <c r="N1" s="629"/>
      <c r="O1" s="629"/>
      <c r="P1" s="629"/>
      <c r="Q1" s="629"/>
    </row>
    <row r="2" spans="1:19" ht="22.5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19" ht="21.95" customHeight="1">
      <c r="A3" s="695" t="s">
        <v>37</v>
      </c>
      <c r="B3" s="695"/>
      <c r="C3" s="88"/>
      <c r="D3" s="88"/>
      <c r="E3" s="89"/>
      <c r="F3" s="89"/>
      <c r="G3" s="90"/>
      <c r="H3" s="91"/>
      <c r="I3" s="88"/>
      <c r="J3" s="88" t="s">
        <v>307</v>
      </c>
      <c r="K3" s="88"/>
      <c r="L3" s="88"/>
      <c r="M3" s="88"/>
      <c r="N3" s="88"/>
      <c r="O3" s="652" t="s">
        <v>19</v>
      </c>
      <c r="P3" s="652"/>
      <c r="Q3" s="652"/>
    </row>
    <row r="4" spans="1:19" ht="19.5" customHeight="1">
      <c r="A4" s="632" t="s">
        <v>289</v>
      </c>
      <c r="B4" s="604" t="s">
        <v>285</v>
      </c>
      <c r="C4" s="644" t="s">
        <v>293</v>
      </c>
      <c r="D4" s="630" t="s">
        <v>480</v>
      </c>
      <c r="E4" s="630" t="s">
        <v>436</v>
      </c>
      <c r="F4" s="636" t="s">
        <v>10</v>
      </c>
      <c r="G4" s="646" t="s">
        <v>79</v>
      </c>
      <c r="H4" s="646"/>
      <c r="I4" s="603" t="s">
        <v>437</v>
      </c>
      <c r="J4" s="604"/>
      <c r="K4" s="604"/>
      <c r="L4" s="604"/>
      <c r="M4" s="604"/>
      <c r="N4" s="604"/>
      <c r="O4" s="604"/>
      <c r="P4" s="604"/>
      <c r="Q4" s="605"/>
    </row>
    <row r="5" spans="1:19" ht="19.5" customHeight="1">
      <c r="A5" s="633"/>
      <c r="B5" s="607"/>
      <c r="C5" s="645"/>
      <c r="D5" s="631"/>
      <c r="E5" s="631"/>
      <c r="F5" s="637"/>
      <c r="G5" s="92" t="s">
        <v>315</v>
      </c>
      <c r="H5" s="93" t="s">
        <v>162</v>
      </c>
      <c r="I5" s="606"/>
      <c r="J5" s="607"/>
      <c r="K5" s="607"/>
      <c r="L5" s="607"/>
      <c r="M5" s="607"/>
      <c r="N5" s="607"/>
      <c r="O5" s="607"/>
      <c r="P5" s="607"/>
      <c r="Q5" s="608"/>
    </row>
    <row r="6" spans="1:19" ht="20.100000000000001" customHeight="1">
      <c r="A6" s="614" t="s">
        <v>53</v>
      </c>
      <c r="B6" s="615"/>
      <c r="C6" s="616"/>
      <c r="D6" s="94">
        <f>SUM(D7,D64,D33,D80,D23,D29,D85)</f>
        <v>8671989</v>
      </c>
      <c r="E6" s="94">
        <f>SUM(E7,E64,E33,E80,E23,E29,E85)</f>
        <v>7918664.0078400001</v>
      </c>
      <c r="F6" s="95" t="e">
        <f>SUM(F7,#REF!,F64,F33,F80,F23,#REF!,#REF!,F29)</f>
        <v>#REF!</v>
      </c>
      <c r="G6" s="96">
        <f>+E6-D6</f>
        <v>-753324.99215999991</v>
      </c>
      <c r="H6" s="97">
        <f>+G6/D6*100</f>
        <v>-8.6868767033722012</v>
      </c>
      <c r="I6" s="98"/>
      <c r="J6" s="98"/>
      <c r="K6" s="99"/>
      <c r="L6" s="99"/>
      <c r="M6" s="98"/>
      <c r="N6" s="98"/>
      <c r="O6" s="98"/>
      <c r="P6" s="100">
        <f>SUM(P7,P23,P29,P33,P64,P80,P85)</f>
        <v>7918664007.8400002</v>
      </c>
      <c r="Q6" s="101" t="s">
        <v>276</v>
      </c>
    </row>
    <row r="7" spans="1:19" s="112" customFormat="1" ht="18.95" customHeight="1">
      <c r="A7" s="102" t="s">
        <v>275</v>
      </c>
      <c r="B7" s="610" t="s">
        <v>288</v>
      </c>
      <c r="C7" s="611"/>
      <c r="D7" s="103">
        <f>SUM(D8)</f>
        <v>86251</v>
      </c>
      <c r="E7" s="104">
        <f>SUM(E8)</f>
        <v>86251</v>
      </c>
      <c r="F7" s="105">
        <f>SUM(F8)</f>
        <v>71084</v>
      </c>
      <c r="G7" s="106">
        <f>+E7-D7</f>
        <v>0</v>
      </c>
      <c r="H7" s="107">
        <f>+G7/D7*100</f>
        <v>0</v>
      </c>
      <c r="I7" s="108"/>
      <c r="J7" s="108"/>
      <c r="K7" s="109"/>
      <c r="L7" s="109"/>
      <c r="M7" s="108"/>
      <c r="N7" s="108"/>
      <c r="O7" s="108"/>
      <c r="P7" s="110">
        <f>P8</f>
        <v>86251000</v>
      </c>
      <c r="Q7" s="111" t="s">
        <v>276</v>
      </c>
      <c r="S7" s="113"/>
    </row>
    <row r="8" spans="1:19" s="112" customFormat="1" ht="17.100000000000001" customHeight="1">
      <c r="A8" s="102" t="s">
        <v>280</v>
      </c>
      <c r="B8" s="114" t="s">
        <v>309</v>
      </c>
      <c r="C8" s="72" t="s">
        <v>299</v>
      </c>
      <c r="D8" s="80">
        <f>SUM(D9:D22)</f>
        <v>86251</v>
      </c>
      <c r="E8" s="74">
        <f>SUM(E9:E22)</f>
        <v>86251</v>
      </c>
      <c r="F8" s="115">
        <f>SUM(F9:F20)</f>
        <v>71084</v>
      </c>
      <c r="G8" s="116">
        <f>+E8-D8</f>
        <v>0</v>
      </c>
      <c r="H8" s="117">
        <f>+G8/D8*100</f>
        <v>0</v>
      </c>
      <c r="I8" s="118"/>
      <c r="J8" s="118"/>
      <c r="K8" s="119"/>
      <c r="L8" s="119"/>
      <c r="M8" s="118"/>
      <c r="N8" s="118"/>
      <c r="O8" s="118"/>
      <c r="P8" s="120">
        <f>SUM(P9,P17,P21)</f>
        <v>86251000</v>
      </c>
      <c r="Q8" s="42" t="s">
        <v>276</v>
      </c>
      <c r="S8" s="113"/>
    </row>
    <row r="9" spans="1:19" s="112" customFormat="1" ht="17.100000000000001" customHeight="1">
      <c r="A9" s="121"/>
      <c r="B9" s="122" t="s">
        <v>39</v>
      </c>
      <c r="C9" s="601" t="s">
        <v>144</v>
      </c>
      <c r="D9" s="620">
        <v>60940</v>
      </c>
      <c r="E9" s="623">
        <f>+P9/1000</f>
        <v>60940</v>
      </c>
      <c r="F9" s="123">
        <v>0</v>
      </c>
      <c r="G9" s="641">
        <f>+E9-D9</f>
        <v>0</v>
      </c>
      <c r="H9" s="649">
        <f>+G9/D9*100</f>
        <v>0</v>
      </c>
      <c r="I9" s="124"/>
      <c r="J9" s="125"/>
      <c r="K9" s="83"/>
      <c r="L9" s="83"/>
      <c r="M9" s="609" t="s">
        <v>313</v>
      </c>
      <c r="N9" s="609"/>
      <c r="O9" s="609"/>
      <c r="P9" s="125">
        <f>SUM(P10:P16)</f>
        <v>60940000</v>
      </c>
      <c r="Q9" s="42" t="s">
        <v>276</v>
      </c>
      <c r="S9" s="113"/>
    </row>
    <row r="10" spans="1:19" s="112" customFormat="1" ht="17.100000000000001" customHeight="1">
      <c r="A10" s="121"/>
      <c r="B10" s="126"/>
      <c r="C10" s="602"/>
      <c r="D10" s="621"/>
      <c r="E10" s="624"/>
      <c r="F10" s="127"/>
      <c r="G10" s="643"/>
      <c r="H10" s="650"/>
      <c r="I10" s="128" t="s">
        <v>5</v>
      </c>
      <c r="J10" s="129">
        <v>700000</v>
      </c>
      <c r="K10" s="52" t="s">
        <v>276</v>
      </c>
      <c r="L10" s="67" t="s">
        <v>292</v>
      </c>
      <c r="M10" s="52">
        <v>12</v>
      </c>
      <c r="N10" s="52" t="s">
        <v>291</v>
      </c>
      <c r="O10" s="52" t="s">
        <v>294</v>
      </c>
      <c r="P10" s="54">
        <f t="shared" ref="P10:P16" si="0">SUM(J10*M10)</f>
        <v>8400000</v>
      </c>
      <c r="Q10" s="55" t="s">
        <v>276</v>
      </c>
      <c r="S10" s="113"/>
    </row>
    <row r="11" spans="1:19" s="112" customFormat="1" ht="17.100000000000001" customHeight="1">
      <c r="A11" s="121"/>
      <c r="B11" s="126"/>
      <c r="C11" s="602"/>
      <c r="D11" s="621"/>
      <c r="E11" s="624"/>
      <c r="F11" s="130"/>
      <c r="G11" s="643"/>
      <c r="H11" s="650"/>
      <c r="I11" s="131" t="s">
        <v>356</v>
      </c>
      <c r="J11" s="129">
        <v>420000</v>
      </c>
      <c r="K11" s="52" t="s">
        <v>276</v>
      </c>
      <c r="L11" s="67" t="s">
        <v>292</v>
      </c>
      <c r="M11" s="52">
        <v>12</v>
      </c>
      <c r="N11" s="52" t="s">
        <v>291</v>
      </c>
      <c r="O11" s="52" t="s">
        <v>294</v>
      </c>
      <c r="P11" s="54">
        <f t="shared" si="0"/>
        <v>5040000</v>
      </c>
      <c r="Q11" s="55" t="s">
        <v>276</v>
      </c>
      <c r="S11" s="113"/>
    </row>
    <row r="12" spans="1:19" s="112" customFormat="1" ht="17.100000000000001" customHeight="1">
      <c r="A12" s="121"/>
      <c r="B12" s="126"/>
      <c r="C12" s="602"/>
      <c r="D12" s="621"/>
      <c r="E12" s="624"/>
      <c r="F12" s="127"/>
      <c r="G12" s="643"/>
      <c r="H12" s="650"/>
      <c r="I12" s="131" t="s">
        <v>235</v>
      </c>
      <c r="J12" s="129">
        <v>500000</v>
      </c>
      <c r="K12" s="52" t="s">
        <v>276</v>
      </c>
      <c r="L12" s="67" t="s">
        <v>292</v>
      </c>
      <c r="M12" s="52">
        <v>8</v>
      </c>
      <c r="N12" s="52" t="s">
        <v>291</v>
      </c>
      <c r="O12" s="52" t="s">
        <v>294</v>
      </c>
      <c r="P12" s="54">
        <f t="shared" si="0"/>
        <v>4000000</v>
      </c>
      <c r="Q12" s="55" t="s">
        <v>276</v>
      </c>
      <c r="S12" s="113"/>
    </row>
    <row r="13" spans="1:19" s="112" customFormat="1" ht="17.100000000000001" customHeight="1">
      <c r="A13" s="121"/>
      <c r="B13" s="126"/>
      <c r="C13" s="602"/>
      <c r="D13" s="621"/>
      <c r="E13" s="624"/>
      <c r="F13" s="127"/>
      <c r="G13" s="643"/>
      <c r="H13" s="650"/>
      <c r="I13" s="131" t="s">
        <v>381</v>
      </c>
      <c r="J13" s="129">
        <v>2100000</v>
      </c>
      <c r="K13" s="52" t="s">
        <v>276</v>
      </c>
      <c r="L13" s="67" t="s">
        <v>292</v>
      </c>
      <c r="M13" s="52">
        <v>12</v>
      </c>
      <c r="N13" s="52" t="s">
        <v>291</v>
      </c>
      <c r="O13" s="52" t="s">
        <v>294</v>
      </c>
      <c r="P13" s="54">
        <f t="shared" si="0"/>
        <v>25200000</v>
      </c>
      <c r="Q13" s="55" t="s">
        <v>276</v>
      </c>
      <c r="S13" s="113"/>
    </row>
    <row r="14" spans="1:19" s="112" customFormat="1" ht="17.100000000000001" customHeight="1">
      <c r="A14" s="121"/>
      <c r="B14" s="126"/>
      <c r="C14" s="602"/>
      <c r="D14" s="621"/>
      <c r="E14" s="624"/>
      <c r="F14" s="127"/>
      <c r="G14" s="643"/>
      <c r="H14" s="650"/>
      <c r="I14" s="131" t="s">
        <v>20</v>
      </c>
      <c r="J14" s="129">
        <v>1300000</v>
      </c>
      <c r="K14" s="52" t="s">
        <v>276</v>
      </c>
      <c r="L14" s="67" t="s">
        <v>292</v>
      </c>
      <c r="M14" s="52">
        <v>12</v>
      </c>
      <c r="N14" s="52" t="s">
        <v>291</v>
      </c>
      <c r="O14" s="52" t="s">
        <v>294</v>
      </c>
      <c r="P14" s="54">
        <f t="shared" si="0"/>
        <v>15600000</v>
      </c>
      <c r="Q14" s="55" t="s">
        <v>276</v>
      </c>
      <c r="S14" s="113"/>
    </row>
    <row r="15" spans="1:19" s="112" customFormat="1" ht="17.100000000000001" customHeight="1">
      <c r="A15" s="121"/>
      <c r="B15" s="126"/>
      <c r="C15" s="602"/>
      <c r="D15" s="621"/>
      <c r="E15" s="624"/>
      <c r="F15" s="127"/>
      <c r="G15" s="643"/>
      <c r="H15" s="650"/>
      <c r="I15" s="131" t="s">
        <v>388</v>
      </c>
      <c r="J15" s="129">
        <v>100000</v>
      </c>
      <c r="K15" s="52" t="s">
        <v>276</v>
      </c>
      <c r="L15" s="67" t="s">
        <v>292</v>
      </c>
      <c r="M15" s="52">
        <v>12</v>
      </c>
      <c r="N15" s="52" t="s">
        <v>291</v>
      </c>
      <c r="O15" s="52" t="s">
        <v>294</v>
      </c>
      <c r="P15" s="54">
        <f>SUM(J15*M15)</f>
        <v>1200000</v>
      </c>
      <c r="Q15" s="55" t="s">
        <v>276</v>
      </c>
      <c r="S15" s="113"/>
    </row>
    <row r="16" spans="1:19" s="112" customFormat="1" ht="17.100000000000001" customHeight="1">
      <c r="A16" s="121"/>
      <c r="B16" s="126"/>
      <c r="C16" s="619"/>
      <c r="D16" s="622"/>
      <c r="E16" s="625"/>
      <c r="F16" s="127"/>
      <c r="G16" s="642"/>
      <c r="H16" s="651"/>
      <c r="I16" s="131" t="s">
        <v>346</v>
      </c>
      <c r="J16" s="132">
        <v>750000</v>
      </c>
      <c r="K16" s="52" t="s">
        <v>276</v>
      </c>
      <c r="L16" s="67" t="s">
        <v>292</v>
      </c>
      <c r="M16" s="52">
        <v>2</v>
      </c>
      <c r="N16" s="52" t="s">
        <v>290</v>
      </c>
      <c r="O16" s="52" t="s">
        <v>294</v>
      </c>
      <c r="P16" s="54">
        <f t="shared" si="0"/>
        <v>1500000</v>
      </c>
      <c r="Q16" s="55" t="s">
        <v>276</v>
      </c>
      <c r="S16" s="113"/>
    </row>
    <row r="17" spans="1:27" s="112" customFormat="1" ht="17.100000000000001" customHeight="1">
      <c r="A17" s="121"/>
      <c r="B17" s="126"/>
      <c r="C17" s="647" t="s">
        <v>408</v>
      </c>
      <c r="D17" s="620">
        <v>25101</v>
      </c>
      <c r="E17" s="623">
        <f>+P17/1000</f>
        <v>25101</v>
      </c>
      <c r="F17" s="626">
        <v>71084</v>
      </c>
      <c r="G17" s="612">
        <f>+E17-D17</f>
        <v>0</v>
      </c>
      <c r="H17" s="617">
        <f>+G17/D17*100</f>
        <v>0</v>
      </c>
      <c r="I17" s="124"/>
      <c r="J17" s="125"/>
      <c r="K17" s="83"/>
      <c r="L17" s="83"/>
      <c r="M17" s="609" t="s">
        <v>313</v>
      </c>
      <c r="N17" s="609"/>
      <c r="O17" s="609"/>
      <c r="P17" s="125">
        <f>SUM(P18:P20)</f>
        <v>25101000</v>
      </c>
      <c r="Q17" s="42" t="s">
        <v>276</v>
      </c>
      <c r="S17" s="113"/>
    </row>
    <row r="18" spans="1:27" s="112" customFormat="1" ht="17.100000000000001" customHeight="1">
      <c r="A18" s="121"/>
      <c r="B18" s="126"/>
      <c r="C18" s="648"/>
      <c r="D18" s="621"/>
      <c r="E18" s="624"/>
      <c r="F18" s="627"/>
      <c r="G18" s="613"/>
      <c r="H18" s="618"/>
      <c r="I18" s="131" t="s">
        <v>338</v>
      </c>
      <c r="J18" s="54">
        <v>4700000</v>
      </c>
      <c r="K18" s="52" t="s">
        <v>276</v>
      </c>
      <c r="L18" s="67" t="s">
        <v>292</v>
      </c>
      <c r="M18" s="52">
        <v>1</v>
      </c>
      <c r="N18" s="52" t="s">
        <v>290</v>
      </c>
      <c r="O18" s="53" t="s">
        <v>294</v>
      </c>
      <c r="P18" s="54">
        <f>J18*M18</f>
        <v>4700000</v>
      </c>
      <c r="Q18" s="55" t="s">
        <v>276</v>
      </c>
      <c r="S18" s="113"/>
    </row>
    <row r="19" spans="1:27" s="112" customFormat="1" ht="17.100000000000001" customHeight="1">
      <c r="A19" s="121"/>
      <c r="B19" s="126"/>
      <c r="C19" s="648"/>
      <c r="D19" s="621"/>
      <c r="E19" s="624"/>
      <c r="F19" s="627"/>
      <c r="G19" s="613"/>
      <c r="H19" s="618"/>
      <c r="I19" s="128" t="s">
        <v>347</v>
      </c>
      <c r="J19" s="54">
        <v>1774200</v>
      </c>
      <c r="K19" s="52" t="s">
        <v>276</v>
      </c>
      <c r="L19" s="67" t="s">
        <v>292</v>
      </c>
      <c r="M19" s="52">
        <v>5</v>
      </c>
      <c r="N19" s="52" t="s">
        <v>290</v>
      </c>
      <c r="O19" s="53" t="s">
        <v>294</v>
      </c>
      <c r="P19" s="54">
        <f>J19*M19</f>
        <v>8871000</v>
      </c>
      <c r="Q19" s="55" t="s">
        <v>276</v>
      </c>
      <c r="S19" s="113"/>
    </row>
    <row r="20" spans="1:27" s="112" customFormat="1" ht="17.100000000000001" customHeight="1">
      <c r="A20" s="121"/>
      <c r="B20" s="126"/>
      <c r="C20" s="648"/>
      <c r="D20" s="621"/>
      <c r="E20" s="624"/>
      <c r="F20" s="627"/>
      <c r="G20" s="613"/>
      <c r="H20" s="618"/>
      <c r="I20" s="131" t="s">
        <v>351</v>
      </c>
      <c r="J20" s="54">
        <v>2882500</v>
      </c>
      <c r="K20" s="52" t="s">
        <v>276</v>
      </c>
      <c r="L20" s="67" t="s">
        <v>292</v>
      </c>
      <c r="M20" s="52">
        <v>4</v>
      </c>
      <c r="N20" s="52" t="s">
        <v>290</v>
      </c>
      <c r="O20" s="53" t="s">
        <v>294</v>
      </c>
      <c r="P20" s="54">
        <f>J20*M20</f>
        <v>11530000</v>
      </c>
      <c r="Q20" s="55" t="s">
        <v>276</v>
      </c>
      <c r="S20" s="113"/>
    </row>
    <row r="21" spans="1:27" s="112" customFormat="1" ht="17.100000000000001" customHeight="1">
      <c r="A21" s="121"/>
      <c r="B21" s="126"/>
      <c r="C21" s="601" t="s">
        <v>140</v>
      </c>
      <c r="D21" s="620">
        <v>210</v>
      </c>
      <c r="E21" s="641">
        <f>(P21/1000)</f>
        <v>210</v>
      </c>
      <c r="F21" s="130"/>
      <c r="G21" s="612">
        <f>E21-D21</f>
        <v>0</v>
      </c>
      <c r="H21" s="617">
        <v>0</v>
      </c>
      <c r="I21" s="124"/>
      <c r="J21" s="125"/>
      <c r="K21" s="83"/>
      <c r="L21" s="58"/>
      <c r="M21" s="609" t="s">
        <v>313</v>
      </c>
      <c r="N21" s="609"/>
      <c r="O21" s="609"/>
      <c r="P21" s="47">
        <f>SUM(P22:P22)</f>
        <v>210000</v>
      </c>
      <c r="Q21" s="42" t="s">
        <v>276</v>
      </c>
      <c r="S21" s="113"/>
    </row>
    <row r="22" spans="1:27" s="112" customFormat="1" ht="17.100000000000001" customHeight="1">
      <c r="A22" s="121"/>
      <c r="B22" s="126"/>
      <c r="C22" s="602"/>
      <c r="D22" s="621"/>
      <c r="E22" s="642"/>
      <c r="F22" s="130"/>
      <c r="G22" s="613"/>
      <c r="H22" s="618"/>
      <c r="I22" s="131" t="s">
        <v>354</v>
      </c>
      <c r="J22" s="133">
        <v>210000</v>
      </c>
      <c r="K22" s="52" t="s">
        <v>276</v>
      </c>
      <c r="L22" s="67" t="s">
        <v>292</v>
      </c>
      <c r="M22" s="52">
        <v>1</v>
      </c>
      <c r="N22" s="52" t="s">
        <v>290</v>
      </c>
      <c r="O22" s="53" t="s">
        <v>300</v>
      </c>
      <c r="P22" s="54">
        <f>J22*M22</f>
        <v>210000</v>
      </c>
      <c r="Q22" s="55" t="s">
        <v>276</v>
      </c>
      <c r="S22" s="113"/>
    </row>
    <row r="23" spans="1:27" s="112" customFormat="1" ht="18.95" customHeight="1">
      <c r="A23" s="134" t="s">
        <v>167</v>
      </c>
      <c r="B23" s="634" t="s">
        <v>288</v>
      </c>
      <c r="C23" s="635"/>
      <c r="D23" s="135">
        <f>SUM(D24)</f>
        <v>940</v>
      </c>
      <c r="E23" s="136">
        <f>SUM(E24)</f>
        <v>4800</v>
      </c>
      <c r="F23" s="137">
        <f>SUM(F24)</f>
        <v>12766566</v>
      </c>
      <c r="G23" s="138">
        <f>+E23-D23</f>
        <v>3860</v>
      </c>
      <c r="H23" s="139">
        <f>+G23/D23*100</f>
        <v>410.63829787234044</v>
      </c>
      <c r="I23" s="140"/>
      <c r="J23" s="140"/>
      <c r="K23" s="141"/>
      <c r="L23" s="141"/>
      <c r="M23" s="140"/>
      <c r="N23" s="140"/>
      <c r="O23" s="140"/>
      <c r="P23" s="142">
        <f>P24</f>
        <v>4800000</v>
      </c>
      <c r="Q23" s="143" t="s">
        <v>276</v>
      </c>
      <c r="S23" s="113"/>
    </row>
    <row r="24" spans="1:27" s="112" customFormat="1" ht="17.100000000000001" customHeight="1">
      <c r="A24" s="121"/>
      <c r="B24" s="122" t="s">
        <v>167</v>
      </c>
      <c r="C24" s="73" t="s">
        <v>299</v>
      </c>
      <c r="D24" s="81">
        <f>SUM(D25)</f>
        <v>940</v>
      </c>
      <c r="E24" s="144">
        <f>SUM(E25)</f>
        <v>4800</v>
      </c>
      <c r="F24" s="145">
        <f>SUM(F25:F92)</f>
        <v>12766566</v>
      </c>
      <c r="G24" s="146">
        <f>+E24-D24</f>
        <v>3860</v>
      </c>
      <c r="H24" s="117">
        <f>+G24/D24*100</f>
        <v>410.63829787234044</v>
      </c>
      <c r="I24" s="66"/>
      <c r="J24" s="66"/>
      <c r="K24" s="52"/>
      <c r="L24" s="52"/>
      <c r="M24" s="66"/>
      <c r="N24" s="66"/>
      <c r="O24" s="66"/>
      <c r="P24" s="147">
        <f>P25</f>
        <v>4800000</v>
      </c>
      <c r="Q24" s="55" t="s">
        <v>276</v>
      </c>
      <c r="S24" s="113"/>
    </row>
    <row r="25" spans="1:27" s="112" customFormat="1" ht="17.100000000000001" customHeight="1">
      <c r="A25" s="121"/>
      <c r="B25" s="126"/>
      <c r="C25" s="601" t="s">
        <v>117</v>
      </c>
      <c r="D25" s="620">
        <v>940</v>
      </c>
      <c r="E25" s="623">
        <f>P24/1000</f>
        <v>4800</v>
      </c>
      <c r="F25" s="626">
        <v>10450</v>
      </c>
      <c r="G25" s="612">
        <f>+E25-D25</f>
        <v>3860</v>
      </c>
      <c r="H25" s="617">
        <f>+G25/D25*100</f>
        <v>410.63829787234044</v>
      </c>
      <c r="I25" s="664"/>
      <c r="J25" s="665"/>
      <c r="K25" s="83"/>
      <c r="L25" s="83"/>
      <c r="M25" s="638" t="s">
        <v>313</v>
      </c>
      <c r="N25" s="638"/>
      <c r="O25" s="638"/>
      <c r="P25" s="41">
        <f>SUM(P26:P28)</f>
        <v>4800000</v>
      </c>
      <c r="Q25" s="42" t="s">
        <v>276</v>
      </c>
      <c r="S25" s="113"/>
    </row>
    <row r="26" spans="1:27" s="112" customFormat="1" ht="17.100000000000001" customHeight="1">
      <c r="A26" s="102"/>
      <c r="B26" s="126"/>
      <c r="C26" s="602"/>
      <c r="D26" s="621"/>
      <c r="E26" s="624"/>
      <c r="F26" s="627"/>
      <c r="G26" s="613"/>
      <c r="H26" s="618"/>
      <c r="I26" s="35" t="s">
        <v>387</v>
      </c>
      <c r="J26" s="20">
        <v>30000</v>
      </c>
      <c r="K26" s="12" t="s">
        <v>276</v>
      </c>
      <c r="L26" s="13" t="s">
        <v>292</v>
      </c>
      <c r="M26" s="237">
        <v>80</v>
      </c>
      <c r="N26" s="12" t="s">
        <v>311</v>
      </c>
      <c r="O26" s="14" t="s">
        <v>294</v>
      </c>
      <c r="P26" s="20">
        <f>J26*M26</f>
        <v>2400000</v>
      </c>
      <c r="Q26" s="15" t="s">
        <v>276</v>
      </c>
      <c r="S26" s="113"/>
      <c r="AA26" s="149"/>
    </row>
    <row r="27" spans="1:27" s="112" customFormat="1" ht="17.100000000000001" customHeight="1">
      <c r="A27" s="121"/>
      <c r="B27" s="126"/>
      <c r="C27" s="602"/>
      <c r="D27" s="621"/>
      <c r="E27" s="624"/>
      <c r="F27" s="627"/>
      <c r="G27" s="613"/>
      <c r="H27" s="618"/>
      <c r="I27" s="35" t="s">
        <v>32</v>
      </c>
      <c r="J27" s="20">
        <v>40000</v>
      </c>
      <c r="K27" s="12" t="s">
        <v>276</v>
      </c>
      <c r="L27" s="13" t="s">
        <v>292</v>
      </c>
      <c r="M27" s="237">
        <v>20</v>
      </c>
      <c r="N27" s="12" t="s">
        <v>311</v>
      </c>
      <c r="O27" s="14" t="s">
        <v>294</v>
      </c>
      <c r="P27" s="20">
        <f t="shared" ref="P27:P28" si="1">J27*M27</f>
        <v>800000</v>
      </c>
      <c r="Q27" s="15" t="s">
        <v>276</v>
      </c>
      <c r="S27" s="113"/>
      <c r="AA27" s="149"/>
    </row>
    <row r="28" spans="1:27" s="112" customFormat="1" ht="17.100000000000001" customHeight="1">
      <c r="A28" s="150"/>
      <c r="B28" s="151"/>
      <c r="C28" s="36"/>
      <c r="D28" s="37"/>
      <c r="E28" s="38"/>
      <c r="F28" s="628"/>
      <c r="G28" s="39"/>
      <c r="H28" s="40"/>
      <c r="I28" s="525" t="s">
        <v>350</v>
      </c>
      <c r="J28" s="526">
        <v>20000</v>
      </c>
      <c r="K28" s="527" t="s">
        <v>276</v>
      </c>
      <c r="L28" s="528" t="s">
        <v>292</v>
      </c>
      <c r="M28" s="527">
        <v>80</v>
      </c>
      <c r="N28" s="527" t="s">
        <v>311</v>
      </c>
      <c r="O28" s="529" t="s">
        <v>294</v>
      </c>
      <c r="P28" s="526">
        <f t="shared" si="1"/>
        <v>1600000</v>
      </c>
      <c r="Q28" s="530" t="s">
        <v>276</v>
      </c>
      <c r="S28" s="113"/>
      <c r="AA28" s="149"/>
    </row>
    <row r="29" spans="1:27" s="112" customFormat="1" ht="18.95" customHeight="1">
      <c r="A29" s="134" t="s">
        <v>107</v>
      </c>
      <c r="B29" s="634" t="s">
        <v>288</v>
      </c>
      <c r="C29" s="635"/>
      <c r="D29" s="135">
        <f t="shared" ref="D29:F30" si="2">SUM(D30)</f>
        <v>140000</v>
      </c>
      <c r="E29" s="136">
        <f t="shared" si="2"/>
        <v>75000</v>
      </c>
      <c r="F29" s="158">
        <f t="shared" si="2"/>
        <v>56700</v>
      </c>
      <c r="G29" s="138">
        <f t="shared" ref="G29:G31" si="3">+E29-D29</f>
        <v>-65000</v>
      </c>
      <c r="H29" s="139">
        <f>+G29/D29*100</f>
        <v>-46.428571428571431</v>
      </c>
      <c r="I29" s="159"/>
      <c r="J29" s="159"/>
      <c r="K29" s="160"/>
      <c r="L29" s="160"/>
      <c r="M29" s="159"/>
      <c r="N29" s="159"/>
      <c r="O29" s="159"/>
      <c r="P29" s="142">
        <f>P30</f>
        <v>75000000</v>
      </c>
      <c r="Q29" s="143" t="s">
        <v>276</v>
      </c>
      <c r="S29" s="113"/>
    </row>
    <row r="30" spans="1:27" s="112" customFormat="1" ht="17.100000000000001" customHeight="1">
      <c r="A30" s="121"/>
      <c r="B30" s="122" t="s">
        <v>107</v>
      </c>
      <c r="C30" s="161" t="s">
        <v>299</v>
      </c>
      <c r="D30" s="162">
        <f>D31</f>
        <v>140000</v>
      </c>
      <c r="E30" s="163">
        <f t="shared" si="2"/>
        <v>75000</v>
      </c>
      <c r="F30" s="164">
        <f t="shared" si="2"/>
        <v>56700</v>
      </c>
      <c r="G30" s="116">
        <f t="shared" si="3"/>
        <v>-65000</v>
      </c>
      <c r="H30" s="117">
        <f>+G30/D30*100</f>
        <v>-46.428571428571431</v>
      </c>
      <c r="I30" s="165"/>
      <c r="J30" s="140"/>
      <c r="K30" s="141"/>
      <c r="L30" s="141"/>
      <c r="M30" s="140"/>
      <c r="N30" s="140"/>
      <c r="O30" s="140"/>
      <c r="P30" s="166">
        <f>SUM(P31)</f>
        <v>75000000</v>
      </c>
      <c r="Q30" s="167" t="s">
        <v>276</v>
      </c>
      <c r="S30" s="113"/>
    </row>
    <row r="31" spans="1:27" s="112" customFormat="1" ht="17.100000000000001" customHeight="1">
      <c r="A31" s="121"/>
      <c r="B31" s="73"/>
      <c r="C31" s="601" t="s">
        <v>126</v>
      </c>
      <c r="D31" s="620">
        <v>140000</v>
      </c>
      <c r="E31" s="623">
        <f>+P31/1000</f>
        <v>75000</v>
      </c>
      <c r="F31" s="626">
        <v>56700</v>
      </c>
      <c r="G31" s="641">
        <f t="shared" si="3"/>
        <v>-65000</v>
      </c>
      <c r="H31" s="639">
        <f>+G31/D31*100</f>
        <v>-46.428571428571431</v>
      </c>
      <c r="I31" s="168"/>
      <c r="J31" s="66"/>
      <c r="K31" s="52"/>
      <c r="L31" s="52"/>
      <c r="M31" s="66" t="s">
        <v>313</v>
      </c>
      <c r="N31" s="66"/>
      <c r="O31" s="66"/>
      <c r="P31" s="147">
        <f>SUM(P32:P32)</f>
        <v>75000000</v>
      </c>
      <c r="Q31" s="55" t="s">
        <v>276</v>
      </c>
      <c r="S31" s="113"/>
    </row>
    <row r="32" spans="1:27" s="112" customFormat="1" ht="17.100000000000001" customHeight="1">
      <c r="A32" s="121"/>
      <c r="B32" s="73"/>
      <c r="C32" s="602"/>
      <c r="D32" s="621"/>
      <c r="E32" s="624"/>
      <c r="F32" s="627"/>
      <c r="G32" s="643"/>
      <c r="H32" s="640"/>
      <c r="I32" s="34" t="s">
        <v>255</v>
      </c>
      <c r="J32" s="30">
        <v>75000000</v>
      </c>
      <c r="K32" s="32" t="s">
        <v>276</v>
      </c>
      <c r="L32" s="31" t="s">
        <v>292</v>
      </c>
      <c r="M32" s="32">
        <v>1</v>
      </c>
      <c r="N32" s="32" t="s">
        <v>290</v>
      </c>
      <c r="O32" s="32" t="s">
        <v>294</v>
      </c>
      <c r="P32" s="30">
        <f>+M32*J32</f>
        <v>75000000</v>
      </c>
      <c r="Q32" s="33" t="s">
        <v>276</v>
      </c>
      <c r="S32" s="113"/>
    </row>
    <row r="33" spans="1:27" s="112" customFormat="1" ht="18.95" customHeight="1">
      <c r="A33" s="169" t="s">
        <v>283</v>
      </c>
      <c r="B33" s="635" t="s">
        <v>288</v>
      </c>
      <c r="C33" s="663"/>
      <c r="D33" s="135">
        <f>+D34+D51</f>
        <v>1468213</v>
      </c>
      <c r="E33" s="136">
        <f>+E34+E51</f>
        <v>1448790.5</v>
      </c>
      <c r="F33" s="137">
        <f>+F34+F51</f>
        <v>1336159</v>
      </c>
      <c r="G33" s="138">
        <f>E33-D33</f>
        <v>-19422.5</v>
      </c>
      <c r="H33" s="139">
        <f>+G33/D33*100</f>
        <v>-1.3228666412843368</v>
      </c>
      <c r="I33" s="170"/>
      <c r="J33" s="170"/>
      <c r="K33" s="171"/>
      <c r="L33" s="172"/>
      <c r="M33" s="170"/>
      <c r="N33" s="170"/>
      <c r="O33" s="170"/>
      <c r="P33" s="173">
        <f>SUM(P34,P51)</f>
        <v>1448790500</v>
      </c>
      <c r="Q33" s="174" t="s">
        <v>276</v>
      </c>
      <c r="S33" s="113"/>
    </row>
    <row r="34" spans="1:27" s="112" customFormat="1" ht="17.100000000000001" customHeight="1">
      <c r="A34" s="121"/>
      <c r="B34" s="175" t="s">
        <v>303</v>
      </c>
      <c r="C34" s="73" t="s">
        <v>299</v>
      </c>
      <c r="D34" s="81">
        <f>SUM(D35:D47)</f>
        <v>904178</v>
      </c>
      <c r="E34" s="75">
        <f>SUM(E35:E50)</f>
        <v>904178</v>
      </c>
      <c r="F34" s="78">
        <f>SUM(F35:F47)</f>
        <v>711605</v>
      </c>
      <c r="G34" s="116">
        <f>E34-D34</f>
        <v>0</v>
      </c>
      <c r="H34" s="117">
        <f>+G34/D34*100</f>
        <v>0</v>
      </c>
      <c r="I34" s="49"/>
      <c r="J34" s="49"/>
      <c r="K34" s="176"/>
      <c r="L34" s="51"/>
      <c r="M34" s="49"/>
      <c r="N34" s="49"/>
      <c r="O34" s="49"/>
      <c r="P34" s="177">
        <f>SUM(P35,P37,P42,P46)</f>
        <v>904178000</v>
      </c>
      <c r="Q34" s="69" t="s">
        <v>276</v>
      </c>
      <c r="S34" s="113"/>
    </row>
    <row r="35" spans="1:27" s="112" customFormat="1" ht="17.100000000000001" customHeight="1">
      <c r="A35" s="121"/>
      <c r="B35" s="175" t="s">
        <v>283</v>
      </c>
      <c r="C35" s="647" t="s">
        <v>271</v>
      </c>
      <c r="D35" s="620">
        <v>357650</v>
      </c>
      <c r="E35" s="623">
        <f>P35/1000</f>
        <v>357650</v>
      </c>
      <c r="F35" s="626">
        <v>480000</v>
      </c>
      <c r="G35" s="612">
        <f>+E35-D35</f>
        <v>0</v>
      </c>
      <c r="H35" s="617">
        <f>+G35/D35*100</f>
        <v>0</v>
      </c>
      <c r="I35" s="178"/>
      <c r="J35" s="179"/>
      <c r="K35" s="180"/>
      <c r="L35" s="84"/>
      <c r="M35" s="84" t="s">
        <v>313</v>
      </c>
      <c r="N35" s="84"/>
      <c r="O35" s="84"/>
      <c r="P35" s="179">
        <f>SUM(P36:P36)</f>
        <v>357650000</v>
      </c>
      <c r="Q35" s="71" t="s">
        <v>276</v>
      </c>
      <c r="S35" s="113"/>
    </row>
    <row r="36" spans="1:27" s="112" customFormat="1" ht="17.100000000000001" customHeight="1">
      <c r="A36" s="121"/>
      <c r="B36" s="126"/>
      <c r="C36" s="602"/>
      <c r="D36" s="621"/>
      <c r="E36" s="624"/>
      <c r="F36" s="628"/>
      <c r="G36" s="613"/>
      <c r="H36" s="618"/>
      <c r="I36" s="181" t="s">
        <v>84</v>
      </c>
      <c r="J36" s="182">
        <v>178825000</v>
      </c>
      <c r="K36" s="51" t="s">
        <v>276</v>
      </c>
      <c r="L36" s="50" t="s">
        <v>292</v>
      </c>
      <c r="M36" s="51">
        <v>2</v>
      </c>
      <c r="N36" s="51" t="s">
        <v>290</v>
      </c>
      <c r="O36" s="68" t="s">
        <v>294</v>
      </c>
      <c r="P36" s="48">
        <f>SUM(J36*M36)</f>
        <v>357650000</v>
      </c>
      <c r="Q36" s="69" t="s">
        <v>276</v>
      </c>
      <c r="S36" s="113"/>
    </row>
    <row r="37" spans="1:27" s="112" customFormat="1" ht="17.100000000000001" customHeight="1">
      <c r="A37" s="121"/>
      <c r="B37" s="126"/>
      <c r="C37" s="647" t="s">
        <v>265</v>
      </c>
      <c r="D37" s="620">
        <v>52392</v>
      </c>
      <c r="E37" s="623">
        <f>P37/1000</f>
        <v>52392</v>
      </c>
      <c r="F37" s="626">
        <v>79390</v>
      </c>
      <c r="G37" s="612">
        <f>+E37-D37</f>
        <v>0</v>
      </c>
      <c r="H37" s="617">
        <f>+G37/D37*100</f>
        <v>0</v>
      </c>
      <c r="I37" s="183"/>
      <c r="J37" s="125"/>
      <c r="K37" s="83"/>
      <c r="L37" s="83"/>
      <c r="M37" s="609" t="s">
        <v>313</v>
      </c>
      <c r="N37" s="609"/>
      <c r="O37" s="609"/>
      <c r="P37" s="125">
        <f>SUM(P38:P41)</f>
        <v>52392000</v>
      </c>
      <c r="Q37" s="42" t="s">
        <v>276</v>
      </c>
      <c r="S37" s="113"/>
    </row>
    <row r="38" spans="1:27" s="112" customFormat="1" ht="17.100000000000001" customHeight="1">
      <c r="A38" s="121"/>
      <c r="B38" s="126"/>
      <c r="C38" s="602"/>
      <c r="D38" s="621"/>
      <c r="E38" s="624"/>
      <c r="F38" s="627"/>
      <c r="G38" s="613"/>
      <c r="H38" s="618"/>
      <c r="I38" s="184" t="s">
        <v>232</v>
      </c>
      <c r="J38" s="185">
        <v>3000000</v>
      </c>
      <c r="K38" s="186" t="s">
        <v>276</v>
      </c>
      <c r="L38" s="187" t="s">
        <v>292</v>
      </c>
      <c r="M38" s="186">
        <v>12</v>
      </c>
      <c r="N38" s="186" t="s">
        <v>291</v>
      </c>
      <c r="O38" s="188" t="s">
        <v>294</v>
      </c>
      <c r="P38" s="185">
        <f>SUM(J38*M38)</f>
        <v>36000000</v>
      </c>
      <c r="Q38" s="189" t="s">
        <v>276</v>
      </c>
      <c r="R38" s="113"/>
      <c r="S38" s="190"/>
      <c r="T38" s="190"/>
    </row>
    <row r="39" spans="1:27" s="112" customFormat="1" ht="17.100000000000001" customHeight="1">
      <c r="A39" s="121"/>
      <c r="B39" s="126"/>
      <c r="C39" s="602"/>
      <c r="D39" s="621"/>
      <c r="E39" s="624"/>
      <c r="F39" s="78"/>
      <c r="G39" s="613"/>
      <c r="H39" s="618"/>
      <c r="I39" s="148" t="s">
        <v>342</v>
      </c>
      <c r="J39" s="48">
        <v>746000</v>
      </c>
      <c r="K39" s="51" t="s">
        <v>276</v>
      </c>
      <c r="L39" s="50" t="s">
        <v>292</v>
      </c>
      <c r="M39" s="51">
        <v>12</v>
      </c>
      <c r="N39" s="51" t="s">
        <v>291</v>
      </c>
      <c r="O39" s="68" t="s">
        <v>294</v>
      </c>
      <c r="P39" s="48">
        <f>SUM(J39*M39)</f>
        <v>8952000</v>
      </c>
      <c r="Q39" s="69" t="s">
        <v>276</v>
      </c>
      <c r="R39" s="113"/>
      <c r="S39" s="190"/>
      <c r="T39" s="190"/>
    </row>
    <row r="40" spans="1:27" s="112" customFormat="1" ht="17.100000000000001" customHeight="1">
      <c r="A40" s="121"/>
      <c r="B40" s="126"/>
      <c r="C40" s="602"/>
      <c r="D40" s="621"/>
      <c r="E40" s="624"/>
      <c r="F40" s="78"/>
      <c r="G40" s="613"/>
      <c r="H40" s="618"/>
      <c r="I40" s="181" t="s">
        <v>372</v>
      </c>
      <c r="J40" s="48">
        <v>600000</v>
      </c>
      <c r="K40" s="51" t="s">
        <v>276</v>
      </c>
      <c r="L40" s="50" t="s">
        <v>292</v>
      </c>
      <c r="M40" s="51">
        <v>12</v>
      </c>
      <c r="N40" s="51" t="s">
        <v>431</v>
      </c>
      <c r="O40" s="68" t="s">
        <v>294</v>
      </c>
      <c r="P40" s="48">
        <f>SUM(J40*M40)</f>
        <v>7200000</v>
      </c>
      <c r="Q40" s="69" t="s">
        <v>276</v>
      </c>
      <c r="R40" s="191"/>
      <c r="S40" s="192"/>
      <c r="T40" s="192"/>
      <c r="U40" s="193"/>
    </row>
    <row r="41" spans="1:27" s="112" customFormat="1" ht="17.100000000000001" customHeight="1">
      <c r="A41" s="121"/>
      <c r="B41" s="126"/>
      <c r="C41" s="619"/>
      <c r="D41" s="622"/>
      <c r="E41" s="625"/>
      <c r="F41" s="79"/>
      <c r="G41" s="699"/>
      <c r="H41" s="683"/>
      <c r="I41" s="152" t="s">
        <v>344</v>
      </c>
      <c r="J41" s="153">
        <v>20000</v>
      </c>
      <c r="K41" s="154" t="s">
        <v>276</v>
      </c>
      <c r="L41" s="155" t="s">
        <v>292</v>
      </c>
      <c r="M41" s="154">
        <v>12</v>
      </c>
      <c r="N41" s="154" t="s">
        <v>290</v>
      </c>
      <c r="O41" s="156" t="s">
        <v>294</v>
      </c>
      <c r="P41" s="153">
        <f>SUM(J41*M41)</f>
        <v>240000</v>
      </c>
      <c r="Q41" s="157" t="s">
        <v>276</v>
      </c>
      <c r="R41" s="191"/>
      <c r="S41" s="192"/>
      <c r="T41" s="193"/>
      <c r="U41" s="193"/>
    </row>
    <row r="42" spans="1:27" s="112" customFormat="1" ht="17.100000000000001" customHeight="1">
      <c r="A42" s="121"/>
      <c r="B42" s="126"/>
      <c r="C42" s="601" t="s">
        <v>76</v>
      </c>
      <c r="D42" s="620">
        <v>320000</v>
      </c>
      <c r="E42" s="623">
        <f>+P42/1000</f>
        <v>320000</v>
      </c>
      <c r="F42" s="626">
        <v>90435</v>
      </c>
      <c r="G42" s="612">
        <f>+E42-D42</f>
        <v>0</v>
      </c>
      <c r="H42" s="617">
        <f>+G42/D42*100</f>
        <v>0</v>
      </c>
      <c r="I42" s="178"/>
      <c r="J42" s="44"/>
      <c r="K42" s="84"/>
      <c r="L42" s="84"/>
      <c r="M42" s="692" t="s">
        <v>313</v>
      </c>
      <c r="N42" s="692"/>
      <c r="O42" s="692"/>
      <c r="P42" s="44">
        <f>SUM(P43:P45)</f>
        <v>320000000</v>
      </c>
      <c r="Q42" s="71" t="s">
        <v>276</v>
      </c>
      <c r="R42" s="193"/>
      <c r="S42" s="192"/>
      <c r="T42" s="193"/>
      <c r="U42" s="193"/>
    </row>
    <row r="43" spans="1:27" s="112" customFormat="1" ht="17.100000000000001" customHeight="1">
      <c r="A43" s="121"/>
      <c r="B43" s="126"/>
      <c r="C43" s="602"/>
      <c r="D43" s="621"/>
      <c r="E43" s="624"/>
      <c r="F43" s="627"/>
      <c r="G43" s="613"/>
      <c r="H43" s="618"/>
      <c r="I43" s="181" t="s">
        <v>417</v>
      </c>
      <c r="J43" s="48">
        <v>12500000</v>
      </c>
      <c r="K43" s="51" t="s">
        <v>276</v>
      </c>
      <c r="L43" s="50" t="s">
        <v>292</v>
      </c>
      <c r="M43" s="51">
        <v>12</v>
      </c>
      <c r="N43" s="51" t="s">
        <v>291</v>
      </c>
      <c r="O43" s="68" t="s">
        <v>294</v>
      </c>
      <c r="P43" s="48">
        <f>SUM(J43*M43)</f>
        <v>150000000</v>
      </c>
      <c r="Q43" s="69" t="s">
        <v>276</v>
      </c>
      <c r="R43" s="192"/>
      <c r="S43" s="192"/>
      <c r="T43" s="193"/>
      <c r="U43" s="193"/>
    </row>
    <row r="44" spans="1:27" s="112" customFormat="1" ht="17.100000000000001" customHeight="1">
      <c r="A44" s="121"/>
      <c r="B44" s="126"/>
      <c r="C44" s="602"/>
      <c r="D44" s="621"/>
      <c r="E44" s="624"/>
      <c r="F44" s="78"/>
      <c r="G44" s="613"/>
      <c r="H44" s="618"/>
      <c r="I44" s="181" t="s">
        <v>335</v>
      </c>
      <c r="J44" s="48">
        <v>10000000</v>
      </c>
      <c r="K44" s="51" t="s">
        <v>276</v>
      </c>
      <c r="L44" s="50" t="s">
        <v>292</v>
      </c>
      <c r="M44" s="51">
        <v>2</v>
      </c>
      <c r="N44" s="51" t="s">
        <v>290</v>
      </c>
      <c r="O44" s="68" t="s">
        <v>300</v>
      </c>
      <c r="P44" s="48">
        <f>SUM(J44*M44)</f>
        <v>20000000</v>
      </c>
      <c r="Q44" s="69" t="s">
        <v>276</v>
      </c>
      <c r="R44" s="690"/>
      <c r="S44" s="691"/>
      <c r="T44" s="691"/>
      <c r="U44" s="691"/>
    </row>
    <row r="45" spans="1:27" s="112" customFormat="1" ht="17.100000000000001" customHeight="1">
      <c r="A45" s="121"/>
      <c r="B45" s="126"/>
      <c r="C45" s="522"/>
      <c r="D45" s="523"/>
      <c r="E45" s="524"/>
      <c r="F45" s="520"/>
      <c r="G45" s="519"/>
      <c r="H45" s="518"/>
      <c r="I45" s="181" t="s">
        <v>481</v>
      </c>
      <c r="J45" s="48">
        <v>75000000</v>
      </c>
      <c r="K45" s="51" t="s">
        <v>276</v>
      </c>
      <c r="L45" s="50" t="s">
        <v>292</v>
      </c>
      <c r="M45" s="51">
        <v>2</v>
      </c>
      <c r="N45" s="51" t="s">
        <v>290</v>
      </c>
      <c r="O45" s="68" t="s">
        <v>300</v>
      </c>
      <c r="P45" s="48">
        <f>SUM(J45*M45)</f>
        <v>150000000</v>
      </c>
      <c r="Q45" s="69" t="s">
        <v>276</v>
      </c>
      <c r="R45" s="304"/>
      <c r="S45" s="521"/>
      <c r="T45" s="521"/>
      <c r="U45" s="521"/>
    </row>
    <row r="46" spans="1:27" s="112" customFormat="1" ht="17.100000000000001" customHeight="1">
      <c r="A46" s="102"/>
      <c r="B46" s="175"/>
      <c r="C46" s="601" t="s">
        <v>177</v>
      </c>
      <c r="D46" s="620">
        <v>174136</v>
      </c>
      <c r="E46" s="653">
        <f>(P46/1000)</f>
        <v>174136</v>
      </c>
      <c r="F46" s="77">
        <v>61780</v>
      </c>
      <c r="G46" s="612">
        <f>+E46-D46</f>
        <v>0</v>
      </c>
      <c r="H46" s="617">
        <f>G46/D46*100</f>
        <v>0</v>
      </c>
      <c r="I46" s="194"/>
      <c r="J46" s="179"/>
      <c r="K46" s="84"/>
      <c r="L46" s="84"/>
      <c r="M46" s="692" t="s">
        <v>313</v>
      </c>
      <c r="N46" s="692"/>
      <c r="O46" s="692"/>
      <c r="P46" s="179">
        <f>SUM(P47:P50)</f>
        <v>174136000</v>
      </c>
      <c r="Q46" s="71" t="s">
        <v>276</v>
      </c>
      <c r="R46" s="193"/>
      <c r="S46" s="191"/>
      <c r="T46" s="193"/>
      <c r="U46" s="193"/>
    </row>
    <row r="47" spans="1:27" s="112" customFormat="1" ht="17.100000000000001" customHeight="1">
      <c r="A47" s="102"/>
      <c r="B47" s="175"/>
      <c r="C47" s="602"/>
      <c r="D47" s="621"/>
      <c r="E47" s="654"/>
      <c r="F47" s="78"/>
      <c r="G47" s="613"/>
      <c r="H47" s="618"/>
      <c r="I47" s="181" t="s">
        <v>259</v>
      </c>
      <c r="J47" s="48">
        <v>100000000</v>
      </c>
      <c r="K47" s="51" t="s">
        <v>276</v>
      </c>
      <c r="L47" s="50" t="s">
        <v>292</v>
      </c>
      <c r="M47" s="51">
        <v>1</v>
      </c>
      <c r="N47" s="51" t="s">
        <v>290</v>
      </c>
      <c r="O47" s="68" t="s">
        <v>294</v>
      </c>
      <c r="P47" s="48">
        <f>SUM(J47*M47)</f>
        <v>100000000</v>
      </c>
      <c r="Q47" s="69" t="s">
        <v>276</v>
      </c>
      <c r="S47" s="190"/>
      <c r="AA47" s="195" t="s">
        <v>331</v>
      </c>
    </row>
    <row r="48" spans="1:27" s="112" customFormat="1" ht="17.100000000000001" customHeight="1">
      <c r="A48" s="102"/>
      <c r="B48" s="175"/>
      <c r="C48" s="602"/>
      <c r="D48" s="621"/>
      <c r="E48" s="654"/>
      <c r="F48" s="78"/>
      <c r="G48" s="613"/>
      <c r="H48" s="618"/>
      <c r="I48" s="181" t="s">
        <v>394</v>
      </c>
      <c r="J48" s="48">
        <v>10000000</v>
      </c>
      <c r="K48" s="51" t="s">
        <v>276</v>
      </c>
      <c r="L48" s="50" t="s">
        <v>292</v>
      </c>
      <c r="M48" s="51">
        <v>1</v>
      </c>
      <c r="N48" s="51" t="s">
        <v>290</v>
      </c>
      <c r="O48" s="68" t="s">
        <v>294</v>
      </c>
      <c r="P48" s="48">
        <f>SUM(J48*M48)</f>
        <v>10000000</v>
      </c>
      <c r="Q48" s="69" t="s">
        <v>276</v>
      </c>
      <c r="S48" s="190"/>
      <c r="AA48" s="112" t="s">
        <v>331</v>
      </c>
    </row>
    <row r="49" spans="1:27" s="112" customFormat="1" ht="17.100000000000001" customHeight="1">
      <c r="A49" s="121"/>
      <c r="B49" s="126"/>
      <c r="C49" s="602"/>
      <c r="D49" s="621"/>
      <c r="E49" s="654"/>
      <c r="F49" s="78"/>
      <c r="G49" s="613"/>
      <c r="H49" s="618"/>
      <c r="I49" s="148" t="s">
        <v>14</v>
      </c>
      <c r="J49" s="48">
        <v>10000000</v>
      </c>
      <c r="K49" s="51" t="s">
        <v>276</v>
      </c>
      <c r="L49" s="50" t="s">
        <v>292</v>
      </c>
      <c r="M49" s="51">
        <v>3</v>
      </c>
      <c r="N49" s="51" t="s">
        <v>290</v>
      </c>
      <c r="O49" s="68" t="s">
        <v>294</v>
      </c>
      <c r="P49" s="48">
        <f>SUM(J49*M49)</f>
        <v>30000000</v>
      </c>
      <c r="Q49" s="69" t="s">
        <v>276</v>
      </c>
      <c r="R49" s="112" t="s">
        <v>0</v>
      </c>
      <c r="S49" s="190"/>
    </row>
    <row r="50" spans="1:27" s="112" customFormat="1" ht="17.100000000000001" customHeight="1">
      <c r="A50" s="196"/>
      <c r="B50" s="197"/>
      <c r="C50" s="670"/>
      <c r="D50" s="678"/>
      <c r="E50" s="655"/>
      <c r="F50" s="198"/>
      <c r="G50" s="674"/>
      <c r="H50" s="693"/>
      <c r="I50" s="199" t="s">
        <v>349</v>
      </c>
      <c r="J50" s="200">
        <v>8534000</v>
      </c>
      <c r="K50" s="201" t="s">
        <v>276</v>
      </c>
      <c r="L50" s="202" t="s">
        <v>292</v>
      </c>
      <c r="M50" s="201">
        <v>4</v>
      </c>
      <c r="N50" s="201" t="s">
        <v>290</v>
      </c>
      <c r="O50" s="203" t="s">
        <v>294</v>
      </c>
      <c r="P50" s="200">
        <f>SUM(J50*M50)</f>
        <v>34136000</v>
      </c>
      <c r="Q50" s="204" t="s">
        <v>276</v>
      </c>
      <c r="S50" s="190"/>
    </row>
    <row r="51" spans="1:27" ht="17.100000000000001" customHeight="1">
      <c r="A51" s="102" t="s">
        <v>283</v>
      </c>
      <c r="B51" s="469" t="s">
        <v>310</v>
      </c>
      <c r="C51" s="470" t="s">
        <v>299</v>
      </c>
      <c r="D51" s="471">
        <f>SUM(D52:D63)</f>
        <v>564035</v>
      </c>
      <c r="E51" s="472">
        <f>SUM(E52:E63)</f>
        <v>544612.5</v>
      </c>
      <c r="F51" s="473">
        <f>SUM(F52:F63)</f>
        <v>624554</v>
      </c>
      <c r="G51" s="474">
        <f>+E51-D51</f>
        <v>-19422.5</v>
      </c>
      <c r="H51" s="437">
        <f>+G51/D51*100</f>
        <v>-3.4434919818805572</v>
      </c>
      <c r="I51" s="444"/>
      <c r="J51" s="444"/>
      <c r="K51" s="446"/>
      <c r="L51" s="446"/>
      <c r="M51" s="444"/>
      <c r="N51" s="444"/>
      <c r="O51" s="444"/>
      <c r="P51" s="475">
        <f>SUM(P52,P55)</f>
        <v>544612500</v>
      </c>
      <c r="Q51" s="447" t="s">
        <v>276</v>
      </c>
      <c r="R51" s="476"/>
      <c r="S51" s="443"/>
      <c r="T51" s="444"/>
      <c r="U51" s="444"/>
      <c r="V51" s="444"/>
      <c r="W51" s="444"/>
      <c r="X51" s="476"/>
      <c r="Y51" s="476"/>
      <c r="Z51" s="476"/>
      <c r="AA51" s="476"/>
    </row>
    <row r="52" spans="1:27" ht="17.100000000000001" customHeight="1">
      <c r="A52" s="121"/>
      <c r="B52" s="469" t="s">
        <v>283</v>
      </c>
      <c r="C52" s="656" t="s">
        <v>142</v>
      </c>
      <c r="D52" s="657">
        <v>48342</v>
      </c>
      <c r="E52" s="660">
        <f>+P52/1000</f>
        <v>30000</v>
      </c>
      <c r="F52" s="671">
        <v>72575</v>
      </c>
      <c r="G52" s="675">
        <f>+E52-D52</f>
        <v>-18342</v>
      </c>
      <c r="H52" s="639">
        <f>G52/D52*100</f>
        <v>-37.942162095072604</v>
      </c>
      <c r="I52" s="462"/>
      <c r="J52" s="439"/>
      <c r="K52" s="477"/>
      <c r="L52" s="477"/>
      <c r="M52" s="684" t="s">
        <v>313</v>
      </c>
      <c r="N52" s="684"/>
      <c r="O52" s="684"/>
      <c r="P52" s="439">
        <f>SUM(P53:P54)</f>
        <v>30000000</v>
      </c>
      <c r="Q52" s="442" t="s">
        <v>276</v>
      </c>
      <c r="R52" s="476"/>
      <c r="S52" s="443"/>
      <c r="T52" s="444"/>
      <c r="U52" s="444"/>
      <c r="V52" s="444"/>
      <c r="W52" s="444"/>
      <c r="X52" s="476"/>
      <c r="Y52" s="476"/>
      <c r="Z52" s="476"/>
      <c r="AA52" s="476"/>
    </row>
    <row r="53" spans="1:27" ht="17.100000000000001" customHeight="1">
      <c r="A53" s="121"/>
      <c r="B53" s="478"/>
      <c r="C53" s="656"/>
      <c r="D53" s="658"/>
      <c r="E53" s="661"/>
      <c r="F53" s="672"/>
      <c r="G53" s="676">
        <f>+D53-E53</f>
        <v>0</v>
      </c>
      <c r="H53" s="640"/>
      <c r="I53" s="514" t="s">
        <v>402</v>
      </c>
      <c r="J53" s="504">
        <v>0</v>
      </c>
      <c r="K53" s="505" t="s">
        <v>276</v>
      </c>
      <c r="L53" s="506" t="s">
        <v>292</v>
      </c>
      <c r="M53" s="505">
        <v>0</v>
      </c>
      <c r="N53" s="505" t="s">
        <v>291</v>
      </c>
      <c r="O53" s="507" t="s">
        <v>294</v>
      </c>
      <c r="P53" s="504">
        <f>J53*M53</f>
        <v>0</v>
      </c>
      <c r="Q53" s="508" t="s">
        <v>276</v>
      </c>
      <c r="R53" s="476"/>
      <c r="S53" s="443"/>
      <c r="T53" s="444"/>
      <c r="U53" s="444"/>
      <c r="V53" s="444"/>
      <c r="W53" s="444"/>
      <c r="X53" s="476"/>
      <c r="Y53" s="476"/>
      <c r="Z53" s="476"/>
      <c r="AA53" s="476" t="s">
        <v>318</v>
      </c>
    </row>
    <row r="54" spans="1:27" ht="17.100000000000001" customHeight="1">
      <c r="A54" s="121"/>
      <c r="B54" s="478"/>
      <c r="C54" s="656"/>
      <c r="D54" s="659"/>
      <c r="E54" s="662"/>
      <c r="F54" s="673"/>
      <c r="G54" s="677"/>
      <c r="H54" s="694"/>
      <c r="I54" s="494" t="s">
        <v>29</v>
      </c>
      <c r="J54" s="513">
        <v>100000</v>
      </c>
      <c r="K54" s="496" t="s">
        <v>276</v>
      </c>
      <c r="L54" s="497" t="s">
        <v>292</v>
      </c>
      <c r="M54" s="516">
        <v>300</v>
      </c>
      <c r="N54" s="496" t="s">
        <v>290</v>
      </c>
      <c r="O54" s="498" t="s">
        <v>294</v>
      </c>
      <c r="P54" s="513">
        <f>J54*M54</f>
        <v>30000000</v>
      </c>
      <c r="Q54" s="499" t="s">
        <v>276</v>
      </c>
      <c r="R54" s="476"/>
      <c r="S54" s="443"/>
      <c r="T54" s="444"/>
      <c r="U54" s="444"/>
      <c r="V54" s="444"/>
      <c r="W54" s="444"/>
      <c r="X54" s="476"/>
      <c r="Y54" s="476"/>
      <c r="Z54" s="476"/>
      <c r="AA54" s="531"/>
    </row>
    <row r="55" spans="1:27" ht="17.100000000000001" customHeight="1">
      <c r="A55" s="102" t="s">
        <v>283</v>
      </c>
      <c r="B55" s="469" t="s">
        <v>310</v>
      </c>
      <c r="C55" s="687" t="s">
        <v>204</v>
      </c>
      <c r="D55" s="657">
        <v>515693</v>
      </c>
      <c r="E55" s="688">
        <f>P55/1000</f>
        <v>514612.5</v>
      </c>
      <c r="F55" s="671">
        <v>551979</v>
      </c>
      <c r="G55" s="675">
        <f>+E55-D55</f>
        <v>-1080.5</v>
      </c>
      <c r="H55" s="617">
        <f>+G55/D55*100</f>
        <v>-0.20952388339574129</v>
      </c>
      <c r="I55" s="462"/>
      <c r="J55" s="439"/>
      <c r="K55" s="477"/>
      <c r="L55" s="477"/>
      <c r="M55" s="477" t="s">
        <v>313</v>
      </c>
      <c r="N55" s="477"/>
      <c r="O55" s="477"/>
      <c r="P55" s="439">
        <f>SUM(P56:P63)</f>
        <v>514612500</v>
      </c>
      <c r="Q55" s="442" t="s">
        <v>276</v>
      </c>
      <c r="R55" s="476"/>
      <c r="S55" s="443"/>
      <c r="T55" s="443"/>
      <c r="U55" s="444"/>
      <c r="V55" s="444"/>
      <c r="W55" s="444"/>
      <c r="X55" s="476"/>
      <c r="Y55" s="476"/>
      <c r="Z55" s="476"/>
      <c r="AA55" s="532"/>
    </row>
    <row r="56" spans="1:27" ht="17.100000000000001" customHeight="1">
      <c r="A56" s="102"/>
      <c r="B56" s="469" t="s">
        <v>283</v>
      </c>
      <c r="C56" s="656"/>
      <c r="D56" s="658"/>
      <c r="E56" s="689"/>
      <c r="F56" s="672"/>
      <c r="G56" s="676">
        <f>+D56-E56</f>
        <v>0</v>
      </c>
      <c r="H56" s="618" t="e">
        <f>+G56/D56*100</f>
        <v>#DIV/0!</v>
      </c>
      <c r="I56" s="514" t="s">
        <v>198</v>
      </c>
      <c r="J56" s="504">
        <v>10000000</v>
      </c>
      <c r="K56" s="505" t="s">
        <v>276</v>
      </c>
      <c r="L56" s="506" t="s">
        <v>292</v>
      </c>
      <c r="M56" s="505">
        <v>12</v>
      </c>
      <c r="N56" s="505" t="s">
        <v>291</v>
      </c>
      <c r="O56" s="507" t="s">
        <v>294</v>
      </c>
      <c r="P56" s="504">
        <f>J56*M56</f>
        <v>120000000</v>
      </c>
      <c r="Q56" s="508" t="s">
        <v>276</v>
      </c>
      <c r="R56" s="476"/>
      <c r="S56" s="443"/>
      <c r="T56" s="444"/>
      <c r="U56" s="444"/>
      <c r="V56" s="444"/>
      <c r="W56" s="444"/>
      <c r="X56" s="476"/>
      <c r="Y56" s="476"/>
      <c r="Z56" s="476"/>
      <c r="AA56" s="532"/>
    </row>
    <row r="57" spans="1:27" ht="17.100000000000001" customHeight="1">
      <c r="A57" s="121"/>
      <c r="B57" s="478"/>
      <c r="C57" s="680"/>
      <c r="D57" s="658"/>
      <c r="E57" s="689"/>
      <c r="F57" s="672"/>
      <c r="G57" s="676"/>
      <c r="H57" s="618" t="e">
        <f>+G57/D57*100</f>
        <v>#DIV/0!</v>
      </c>
      <c r="I57" s="514" t="s">
        <v>312</v>
      </c>
      <c r="J57" s="504">
        <v>23690000</v>
      </c>
      <c r="K57" s="505" t="s">
        <v>276</v>
      </c>
      <c r="L57" s="506" t="s">
        <v>292</v>
      </c>
      <c r="M57" s="505">
        <v>12</v>
      </c>
      <c r="N57" s="505" t="s">
        <v>291</v>
      </c>
      <c r="O57" s="507" t="s">
        <v>294</v>
      </c>
      <c r="P57" s="504">
        <f>SUM(J57*M57)</f>
        <v>284280000</v>
      </c>
      <c r="Q57" s="508" t="s">
        <v>276</v>
      </c>
      <c r="R57" s="476"/>
      <c r="S57" s="443"/>
      <c r="T57" s="444"/>
      <c r="U57" s="444"/>
      <c r="V57" s="444"/>
      <c r="W57" s="444"/>
      <c r="X57" s="476"/>
      <c r="Y57" s="476"/>
      <c r="Z57" s="476"/>
      <c r="AA57" s="532"/>
    </row>
    <row r="58" spans="1:27" ht="17.100000000000001" customHeight="1">
      <c r="A58" s="121"/>
      <c r="B58" s="478"/>
      <c r="C58" s="680"/>
      <c r="D58" s="658"/>
      <c r="E58" s="689"/>
      <c r="F58" s="672"/>
      <c r="G58" s="676"/>
      <c r="H58" s="618"/>
      <c r="I58" s="515" t="s">
        <v>260</v>
      </c>
      <c r="J58" s="504">
        <v>1320000</v>
      </c>
      <c r="K58" s="505" t="s">
        <v>276</v>
      </c>
      <c r="L58" s="506" t="s">
        <v>292</v>
      </c>
      <c r="M58" s="505">
        <v>12</v>
      </c>
      <c r="N58" s="505" t="s">
        <v>290</v>
      </c>
      <c r="O58" s="507" t="s">
        <v>294</v>
      </c>
      <c r="P58" s="504">
        <f>SUM(J58*M58)</f>
        <v>15840000</v>
      </c>
      <c r="Q58" s="508" t="s">
        <v>276</v>
      </c>
      <c r="R58" s="476"/>
      <c r="S58" s="443"/>
      <c r="T58" s="444"/>
      <c r="U58" s="444"/>
      <c r="V58" s="444"/>
      <c r="W58" s="444"/>
      <c r="X58" s="476"/>
      <c r="Y58" s="476"/>
      <c r="Z58" s="476"/>
      <c r="AA58" s="532"/>
    </row>
    <row r="59" spans="1:27" ht="17.100000000000001" customHeight="1">
      <c r="A59" s="121"/>
      <c r="B59" s="478"/>
      <c r="C59" s="680"/>
      <c r="D59" s="658"/>
      <c r="E59" s="689"/>
      <c r="F59" s="672"/>
      <c r="G59" s="676"/>
      <c r="H59" s="618"/>
      <c r="I59" s="515" t="s">
        <v>270</v>
      </c>
      <c r="J59" s="504">
        <v>2200000</v>
      </c>
      <c r="K59" s="505" t="s">
        <v>276</v>
      </c>
      <c r="L59" s="506" t="s">
        <v>292</v>
      </c>
      <c r="M59" s="505">
        <v>12</v>
      </c>
      <c r="N59" s="505" t="s">
        <v>290</v>
      </c>
      <c r="O59" s="507" t="s">
        <v>294</v>
      </c>
      <c r="P59" s="504">
        <f>SUM(J59*M59)</f>
        <v>26400000</v>
      </c>
      <c r="Q59" s="508" t="s">
        <v>276</v>
      </c>
      <c r="R59" s="476"/>
      <c r="S59" s="443"/>
      <c r="T59" s="444"/>
      <c r="U59" s="444"/>
      <c r="V59" s="444"/>
      <c r="W59" s="444"/>
      <c r="X59" s="476"/>
      <c r="Y59" s="476"/>
      <c r="Z59" s="476"/>
      <c r="AA59" s="532"/>
    </row>
    <row r="60" spans="1:27" ht="17.100000000000001" customHeight="1">
      <c r="A60" s="121"/>
      <c r="B60" s="478"/>
      <c r="C60" s="680"/>
      <c r="D60" s="658"/>
      <c r="E60" s="689"/>
      <c r="F60" s="672"/>
      <c r="G60" s="676"/>
      <c r="H60" s="618"/>
      <c r="I60" s="479" t="s">
        <v>113</v>
      </c>
      <c r="J60" s="443">
        <v>1300000</v>
      </c>
      <c r="K60" s="446" t="s">
        <v>276</v>
      </c>
      <c r="L60" s="445" t="s">
        <v>292</v>
      </c>
      <c r="M60" s="446">
        <v>12</v>
      </c>
      <c r="N60" s="446" t="s">
        <v>290</v>
      </c>
      <c r="O60" s="463" t="s">
        <v>294</v>
      </c>
      <c r="P60" s="443">
        <f>SUM(J60*M60)</f>
        <v>15600000</v>
      </c>
      <c r="Q60" s="480" t="s">
        <v>276</v>
      </c>
      <c r="R60" s="476"/>
      <c r="S60" s="443"/>
      <c r="T60" s="444"/>
      <c r="U60" s="444"/>
      <c r="V60" s="444"/>
      <c r="W60" s="444"/>
      <c r="X60" s="476"/>
      <c r="Y60" s="476"/>
      <c r="Z60" s="476"/>
      <c r="AA60" s="532"/>
    </row>
    <row r="61" spans="1:27" ht="17.100000000000001" customHeight="1">
      <c r="A61" s="121"/>
      <c r="B61" s="478"/>
      <c r="C61" s="680"/>
      <c r="D61" s="658"/>
      <c r="E61" s="689"/>
      <c r="F61" s="672"/>
      <c r="G61" s="676"/>
      <c r="H61" s="618"/>
      <c r="I61" s="479" t="s">
        <v>187</v>
      </c>
      <c r="J61" s="443">
        <v>47452500</v>
      </c>
      <c r="K61" s="446" t="s">
        <v>276</v>
      </c>
      <c r="L61" s="445" t="s">
        <v>292</v>
      </c>
      <c r="M61" s="446">
        <v>1</v>
      </c>
      <c r="N61" s="446" t="s">
        <v>290</v>
      </c>
      <c r="O61" s="463" t="s">
        <v>294</v>
      </c>
      <c r="P61" s="443">
        <f>J61*M61</f>
        <v>47452500</v>
      </c>
      <c r="Q61" s="480" t="s">
        <v>276</v>
      </c>
      <c r="R61" s="476"/>
      <c r="S61" s="443"/>
      <c r="T61" s="444"/>
      <c r="U61" s="444"/>
      <c r="V61" s="444"/>
      <c r="W61" s="444"/>
      <c r="X61" s="476"/>
      <c r="Y61" s="476"/>
      <c r="Z61" s="476"/>
      <c r="AA61" s="444" t="s">
        <v>488</v>
      </c>
    </row>
    <row r="62" spans="1:27" ht="17.100000000000001" customHeight="1">
      <c r="A62" s="121"/>
      <c r="B62" s="478"/>
      <c r="C62" s="680"/>
      <c r="D62" s="658"/>
      <c r="E62" s="689"/>
      <c r="F62" s="672"/>
      <c r="G62" s="676"/>
      <c r="H62" s="618" t="e">
        <f>+G62/D62*100</f>
        <v>#DIV/0!</v>
      </c>
      <c r="I62" s="479" t="s">
        <v>171</v>
      </c>
      <c r="J62" s="443">
        <v>300000</v>
      </c>
      <c r="K62" s="446" t="s">
        <v>276</v>
      </c>
      <c r="L62" s="445" t="s">
        <v>292</v>
      </c>
      <c r="M62" s="446">
        <v>12</v>
      </c>
      <c r="N62" s="446" t="s">
        <v>290</v>
      </c>
      <c r="O62" s="463" t="s">
        <v>294</v>
      </c>
      <c r="P62" s="443">
        <f>SUM(J62*M62)</f>
        <v>3600000</v>
      </c>
      <c r="Q62" s="480" t="s">
        <v>276</v>
      </c>
      <c r="R62" s="476"/>
      <c r="S62" s="443"/>
      <c r="T62" s="444"/>
      <c r="U62" s="444"/>
      <c r="V62" s="444"/>
      <c r="W62" s="444"/>
      <c r="X62" s="476"/>
      <c r="Y62" s="476"/>
      <c r="Z62" s="476"/>
      <c r="AA62" s="476"/>
    </row>
    <row r="63" spans="1:27" ht="17.100000000000001" customHeight="1">
      <c r="A63" s="121"/>
      <c r="B63" s="478"/>
      <c r="C63" s="680"/>
      <c r="D63" s="658"/>
      <c r="E63" s="689"/>
      <c r="F63" s="672"/>
      <c r="G63" s="676"/>
      <c r="H63" s="618"/>
      <c r="I63" s="481" t="s">
        <v>11</v>
      </c>
      <c r="J63" s="443">
        <v>120000</v>
      </c>
      <c r="K63" s="446" t="s">
        <v>276</v>
      </c>
      <c r="L63" s="445" t="s">
        <v>292</v>
      </c>
      <c r="M63" s="446">
        <v>12</v>
      </c>
      <c r="N63" s="446" t="s">
        <v>290</v>
      </c>
      <c r="O63" s="463" t="s">
        <v>294</v>
      </c>
      <c r="P63" s="443">
        <f>J63*M63</f>
        <v>1440000</v>
      </c>
      <c r="Q63" s="447" t="s">
        <v>276</v>
      </c>
      <c r="R63" s="476"/>
      <c r="S63" s="443"/>
      <c r="T63" s="444"/>
      <c r="U63" s="444"/>
      <c r="V63" s="444"/>
      <c r="W63" s="444"/>
      <c r="X63" s="476"/>
      <c r="Y63" s="476"/>
      <c r="Z63" s="476"/>
      <c r="AA63" s="476"/>
    </row>
    <row r="64" spans="1:27" ht="18.95" customHeight="1">
      <c r="A64" s="169" t="s">
        <v>297</v>
      </c>
      <c r="B64" s="685" t="s">
        <v>288</v>
      </c>
      <c r="C64" s="686"/>
      <c r="D64" s="482">
        <f>SUM(D65)</f>
        <v>1923415</v>
      </c>
      <c r="E64" s="483">
        <f>SUM(E65)</f>
        <v>2227712.10984</v>
      </c>
      <c r="F64" s="484">
        <f>SUM(F65)</f>
        <v>875385</v>
      </c>
      <c r="G64" s="223">
        <f>+E64-D64</f>
        <v>304297.10984000005</v>
      </c>
      <c r="H64" s="139">
        <f>+G64/D64*100</f>
        <v>15.820668438168573</v>
      </c>
      <c r="I64" s="454"/>
      <c r="J64" s="454"/>
      <c r="K64" s="456"/>
      <c r="L64" s="456"/>
      <c r="M64" s="454"/>
      <c r="N64" s="454"/>
      <c r="O64" s="454"/>
      <c r="P64" s="142">
        <f>P65</f>
        <v>2227712109.8400002</v>
      </c>
      <c r="Q64" s="459" t="s">
        <v>276</v>
      </c>
      <c r="R64" s="476"/>
      <c r="S64" s="443"/>
      <c r="T64" s="444"/>
      <c r="U64" s="444"/>
      <c r="V64" s="444"/>
      <c r="W64" s="444"/>
      <c r="X64" s="476"/>
      <c r="Y64" s="476"/>
      <c r="Z64" s="476"/>
      <c r="AA64" s="476"/>
    </row>
    <row r="65" spans="1:27" ht="17.100000000000001" customHeight="1">
      <c r="A65" s="121"/>
      <c r="B65" s="469" t="s">
        <v>297</v>
      </c>
      <c r="C65" s="485" t="s">
        <v>299</v>
      </c>
      <c r="D65" s="486">
        <f>SUM(D66:D79)</f>
        <v>1923415</v>
      </c>
      <c r="E65" s="487">
        <f>P65/1000</f>
        <v>2227712.10984</v>
      </c>
      <c r="F65" s="488">
        <f>SUM(F66:F68)</f>
        <v>875385</v>
      </c>
      <c r="G65" s="489">
        <f>+E65-D65</f>
        <v>304297.10984000005</v>
      </c>
      <c r="H65" s="436">
        <f>+G65/D65*100</f>
        <v>15.820668438168573</v>
      </c>
      <c r="I65" s="444"/>
      <c r="J65" s="444"/>
      <c r="K65" s="446"/>
      <c r="L65" s="446"/>
      <c r="M65" s="444"/>
      <c r="N65" s="444"/>
      <c r="O65" s="444"/>
      <c r="P65" s="475">
        <f>SUM(P66,P69,P72,P75)</f>
        <v>2227712109.8400002</v>
      </c>
      <c r="Q65" s="447" t="s">
        <v>276</v>
      </c>
      <c r="R65" s="476"/>
      <c r="S65" s="443"/>
      <c r="T65" s="444"/>
      <c r="U65" s="444"/>
      <c r="V65" s="444"/>
      <c r="W65" s="444"/>
      <c r="X65" s="476"/>
      <c r="Y65" s="476"/>
      <c r="Z65" s="476"/>
      <c r="AA65" s="476"/>
    </row>
    <row r="66" spans="1:27" ht="17.100000000000001" customHeight="1">
      <c r="A66" s="121"/>
      <c r="B66" s="478"/>
      <c r="C66" s="680" t="s">
        <v>54</v>
      </c>
      <c r="D66" s="657">
        <v>780056</v>
      </c>
      <c r="E66" s="660">
        <f>+P66/1000</f>
        <v>1080055.9999200001</v>
      </c>
      <c r="F66" s="671">
        <v>875385</v>
      </c>
      <c r="G66" s="675">
        <f>+E66-D66</f>
        <v>299999.99992000009</v>
      </c>
      <c r="H66" s="617">
        <f>+G66/D66*100</f>
        <v>38.458777308295829</v>
      </c>
      <c r="I66" s="462"/>
      <c r="J66" s="490"/>
      <c r="K66" s="477"/>
      <c r="L66" s="477"/>
      <c r="M66" s="684" t="s">
        <v>313</v>
      </c>
      <c r="N66" s="684"/>
      <c r="O66" s="684"/>
      <c r="P66" s="490">
        <f>SUM(P67:P68)</f>
        <v>1080055999.9200001</v>
      </c>
      <c r="Q66" s="442" t="s">
        <v>276</v>
      </c>
      <c r="R66" s="476"/>
      <c r="S66" s="491"/>
      <c r="T66" s="476"/>
      <c r="U66" s="476"/>
      <c r="V66" s="476"/>
      <c r="W66" s="476"/>
      <c r="X66" s="476"/>
      <c r="Y66" s="476"/>
      <c r="Z66" s="476"/>
      <c r="AA66" s="476"/>
    </row>
    <row r="67" spans="1:27" ht="17.100000000000001" customHeight="1">
      <c r="A67" s="121"/>
      <c r="B67" s="478"/>
      <c r="C67" s="681"/>
      <c r="D67" s="658"/>
      <c r="E67" s="661"/>
      <c r="F67" s="672"/>
      <c r="G67" s="676">
        <f>+E67-D67</f>
        <v>0</v>
      </c>
      <c r="H67" s="618"/>
      <c r="I67" s="479" t="s">
        <v>22</v>
      </c>
      <c r="J67" s="492">
        <v>13338000</v>
      </c>
      <c r="K67" s="446" t="s">
        <v>276</v>
      </c>
      <c r="L67" s="445" t="s">
        <v>292</v>
      </c>
      <c r="M67" s="446">
        <v>12</v>
      </c>
      <c r="N67" s="446" t="s">
        <v>291</v>
      </c>
      <c r="O67" s="463" t="s">
        <v>294</v>
      </c>
      <c r="P67" s="492">
        <f>J67*M67</f>
        <v>160056000</v>
      </c>
      <c r="Q67" s="447" t="s">
        <v>276</v>
      </c>
      <c r="R67" s="476"/>
      <c r="S67" s="493"/>
      <c r="T67" s="476"/>
      <c r="U67" s="476"/>
      <c r="V67" s="476"/>
      <c r="W67" s="476"/>
      <c r="X67" s="476"/>
      <c r="Y67" s="476"/>
      <c r="Z67" s="476"/>
      <c r="AA67" s="476"/>
    </row>
    <row r="68" spans="1:27" ht="17.100000000000001" customHeight="1">
      <c r="A68" s="121"/>
      <c r="B68" s="478"/>
      <c r="C68" s="682"/>
      <c r="D68" s="659"/>
      <c r="E68" s="662"/>
      <c r="F68" s="673"/>
      <c r="G68" s="677">
        <f>+E68-D68</f>
        <v>0</v>
      </c>
      <c r="H68" s="683"/>
      <c r="I68" s="494" t="s">
        <v>16</v>
      </c>
      <c r="J68" s="495">
        <v>76666666.659999996</v>
      </c>
      <c r="K68" s="496" t="s">
        <v>276</v>
      </c>
      <c r="L68" s="497" t="s">
        <v>292</v>
      </c>
      <c r="M68" s="496">
        <v>12</v>
      </c>
      <c r="N68" s="496" t="s">
        <v>290</v>
      </c>
      <c r="O68" s="498" t="s">
        <v>294</v>
      </c>
      <c r="P68" s="495">
        <f>SUM(J68*M68)</f>
        <v>919999999.91999996</v>
      </c>
      <c r="Q68" s="499" t="s">
        <v>276</v>
      </c>
      <c r="R68" s="476"/>
      <c r="S68" s="493"/>
      <c r="T68" s="476"/>
      <c r="U68" s="476"/>
      <c r="V68" s="476"/>
      <c r="W68" s="476"/>
      <c r="X68" s="476"/>
      <c r="Y68" s="476"/>
      <c r="Z68" s="476"/>
      <c r="AA68" s="476"/>
    </row>
    <row r="69" spans="1:27" ht="17.100000000000001" customHeight="1">
      <c r="A69" s="121"/>
      <c r="B69" s="478"/>
      <c r="C69" s="680" t="s">
        <v>49</v>
      </c>
      <c r="D69" s="657">
        <v>295376</v>
      </c>
      <c r="E69" s="660">
        <f>+P69/1000</f>
        <v>295376.11</v>
      </c>
      <c r="F69" s="671">
        <v>593059</v>
      </c>
      <c r="G69" s="675">
        <f>E69-D69</f>
        <v>0.10999999998603016</v>
      </c>
      <c r="H69" s="617">
        <f>+G69/D69*100</f>
        <v>3.7240669514798144E-5</v>
      </c>
      <c r="I69" s="462"/>
      <c r="J69" s="439"/>
      <c r="K69" s="477"/>
      <c r="L69" s="477"/>
      <c r="M69" s="684" t="s">
        <v>313</v>
      </c>
      <c r="N69" s="684"/>
      <c r="O69" s="684"/>
      <c r="P69" s="439">
        <f>SUM(P70:P71)</f>
        <v>295376110</v>
      </c>
      <c r="Q69" s="442" t="s">
        <v>276</v>
      </c>
      <c r="R69" s="476"/>
      <c r="S69" s="493"/>
      <c r="T69" s="476"/>
      <c r="U69" s="476"/>
      <c r="V69" s="476"/>
      <c r="W69" s="476"/>
      <c r="X69" s="476"/>
      <c r="Y69" s="476"/>
      <c r="Z69" s="476"/>
      <c r="AA69" s="476"/>
    </row>
    <row r="70" spans="1:27" ht="17.100000000000001" customHeight="1">
      <c r="A70" s="121"/>
      <c r="B70" s="470"/>
      <c r="C70" s="681"/>
      <c r="D70" s="658"/>
      <c r="E70" s="661"/>
      <c r="F70" s="672"/>
      <c r="G70" s="676"/>
      <c r="H70" s="618"/>
      <c r="I70" s="444" t="s">
        <v>364</v>
      </c>
      <c r="J70" s="443">
        <v>56773360</v>
      </c>
      <c r="K70" s="446" t="s">
        <v>276</v>
      </c>
      <c r="L70" s="445" t="s">
        <v>292</v>
      </c>
      <c r="M70" s="446">
        <v>1</v>
      </c>
      <c r="N70" s="446" t="s">
        <v>290</v>
      </c>
      <c r="O70" s="575" t="s">
        <v>294</v>
      </c>
      <c r="P70" s="443">
        <f>SUM(J70*M70)</f>
        <v>56773360</v>
      </c>
      <c r="Q70" s="447" t="s">
        <v>276</v>
      </c>
      <c r="R70" s="476"/>
      <c r="S70" s="493"/>
      <c r="T70" s="476"/>
      <c r="U70" s="476"/>
      <c r="V70" s="476"/>
      <c r="W70" s="476"/>
      <c r="X70" s="476"/>
      <c r="Y70" s="476"/>
      <c r="Z70" s="476"/>
      <c r="AA70" s="476"/>
    </row>
    <row r="71" spans="1:27" ht="17.100000000000001" customHeight="1">
      <c r="A71" s="121"/>
      <c r="B71" s="470"/>
      <c r="C71" s="682"/>
      <c r="D71" s="659"/>
      <c r="E71" s="662"/>
      <c r="F71" s="673"/>
      <c r="G71" s="677"/>
      <c r="H71" s="683"/>
      <c r="I71" s="576" t="s">
        <v>360</v>
      </c>
      <c r="J71" s="467">
        <v>238602750</v>
      </c>
      <c r="K71" s="465" t="s">
        <v>276</v>
      </c>
      <c r="L71" s="464" t="s">
        <v>292</v>
      </c>
      <c r="M71" s="465">
        <v>1</v>
      </c>
      <c r="N71" s="465" t="s">
        <v>290</v>
      </c>
      <c r="O71" s="466" t="s">
        <v>294</v>
      </c>
      <c r="P71" s="467">
        <f>SUM(J71*M71)</f>
        <v>238602750</v>
      </c>
      <c r="Q71" s="468" t="s">
        <v>276</v>
      </c>
      <c r="R71" s="476"/>
      <c r="S71" s="493"/>
      <c r="T71" s="500"/>
      <c r="U71" s="476"/>
      <c r="V71" s="476"/>
      <c r="W71" s="476"/>
      <c r="X71" s="476"/>
      <c r="Y71" s="476"/>
      <c r="Z71" s="476"/>
      <c r="AA71" s="476"/>
    </row>
    <row r="72" spans="1:27" ht="17.100000000000001" customHeight="1">
      <c r="A72" s="102"/>
      <c r="B72" s="469"/>
      <c r="C72" s="696" t="s">
        <v>63</v>
      </c>
      <c r="D72" s="657">
        <v>590000</v>
      </c>
      <c r="E72" s="660">
        <f>+P72/1000</f>
        <v>590000</v>
      </c>
      <c r="F72" s="671">
        <v>538723</v>
      </c>
      <c r="G72" s="675">
        <f>+E72-D72</f>
        <v>0</v>
      </c>
      <c r="H72" s="617">
        <f>+G72/D72*100</f>
        <v>0</v>
      </c>
      <c r="I72" s="462"/>
      <c r="J72" s="439"/>
      <c r="K72" s="477"/>
      <c r="L72" s="477"/>
      <c r="M72" s="684" t="s">
        <v>313</v>
      </c>
      <c r="N72" s="684"/>
      <c r="O72" s="684"/>
      <c r="P72" s="439">
        <f>SUM(P73:P74)</f>
        <v>590000000</v>
      </c>
      <c r="Q72" s="442" t="s">
        <v>276</v>
      </c>
      <c r="R72" s="476"/>
      <c r="S72" s="493"/>
      <c r="T72" s="476"/>
      <c r="U72" s="476"/>
      <c r="V72" s="476"/>
      <c r="W72" s="476"/>
      <c r="X72" s="476"/>
      <c r="Y72" s="476"/>
      <c r="Z72" s="476"/>
      <c r="AA72" s="476"/>
    </row>
    <row r="73" spans="1:27" ht="17.100000000000001" customHeight="1">
      <c r="A73" s="121"/>
      <c r="B73" s="470"/>
      <c r="C73" s="697"/>
      <c r="D73" s="658"/>
      <c r="E73" s="661"/>
      <c r="F73" s="672"/>
      <c r="G73" s="676"/>
      <c r="H73" s="618"/>
      <c r="I73" s="444" t="s">
        <v>432</v>
      </c>
      <c r="J73" s="443">
        <v>175000000</v>
      </c>
      <c r="K73" s="446" t="s">
        <v>276</v>
      </c>
      <c r="L73" s="445" t="s">
        <v>292</v>
      </c>
      <c r="M73" s="446">
        <v>2</v>
      </c>
      <c r="N73" s="446" t="s">
        <v>290</v>
      </c>
      <c r="O73" s="463" t="s">
        <v>294</v>
      </c>
      <c r="P73" s="443">
        <f>SUM(J73*M73)</f>
        <v>350000000</v>
      </c>
      <c r="Q73" s="447" t="s">
        <v>276</v>
      </c>
      <c r="R73" s="476"/>
      <c r="S73" s="493"/>
      <c r="T73" s="476"/>
      <c r="U73" s="476"/>
      <c r="V73" s="476"/>
      <c r="W73" s="476"/>
      <c r="X73" s="476"/>
      <c r="Y73" s="476"/>
      <c r="Z73" s="476"/>
      <c r="AA73" s="476"/>
    </row>
    <row r="74" spans="1:27" ht="17.100000000000001" customHeight="1">
      <c r="A74" s="121"/>
      <c r="B74" s="470"/>
      <c r="C74" s="698"/>
      <c r="D74" s="659"/>
      <c r="E74" s="662"/>
      <c r="F74" s="673"/>
      <c r="G74" s="677">
        <f>+D74-E74</f>
        <v>0</v>
      </c>
      <c r="H74" s="683"/>
      <c r="I74" s="501" t="s">
        <v>429</v>
      </c>
      <c r="J74" s="467">
        <v>60000000</v>
      </c>
      <c r="K74" s="465" t="s">
        <v>276</v>
      </c>
      <c r="L74" s="464" t="s">
        <v>292</v>
      </c>
      <c r="M74" s="465">
        <v>4</v>
      </c>
      <c r="N74" s="465" t="s">
        <v>290</v>
      </c>
      <c r="O74" s="466" t="s">
        <v>294</v>
      </c>
      <c r="P74" s="467">
        <f>SUM(J74*M74)</f>
        <v>240000000</v>
      </c>
      <c r="Q74" s="468" t="s">
        <v>276</v>
      </c>
      <c r="R74" s="476"/>
      <c r="S74" s="493"/>
      <c r="T74" s="476"/>
      <c r="U74" s="476"/>
      <c r="V74" s="476"/>
      <c r="W74" s="476"/>
      <c r="X74" s="476"/>
      <c r="Y74" s="476"/>
      <c r="Z74" s="476"/>
      <c r="AA74" s="476"/>
    </row>
    <row r="75" spans="1:27" ht="17.100000000000001" customHeight="1">
      <c r="A75" s="102"/>
      <c r="B75" s="502"/>
      <c r="C75" s="680" t="s">
        <v>52</v>
      </c>
      <c r="D75" s="657">
        <v>257983</v>
      </c>
      <c r="E75" s="660">
        <f>+P75/1000</f>
        <v>262279.99992000003</v>
      </c>
      <c r="F75" s="671">
        <v>22522</v>
      </c>
      <c r="G75" s="675">
        <f>+E75-D75</f>
        <v>4296.9999200000311</v>
      </c>
      <c r="H75" s="617">
        <f>+G75/D75*100</f>
        <v>1.6656135946942361</v>
      </c>
      <c r="I75" s="462"/>
      <c r="J75" s="490"/>
      <c r="K75" s="477"/>
      <c r="L75" s="477"/>
      <c r="M75" s="684" t="s">
        <v>313</v>
      </c>
      <c r="N75" s="684"/>
      <c r="O75" s="684"/>
      <c r="P75" s="490">
        <f>SUM(P76:P79)</f>
        <v>262279999.92000002</v>
      </c>
      <c r="Q75" s="442" t="s">
        <v>276</v>
      </c>
      <c r="R75" s="476"/>
      <c r="S75" s="493"/>
      <c r="T75" s="476"/>
      <c r="U75" s="476"/>
      <c r="V75" s="476"/>
      <c r="W75" s="476"/>
      <c r="X75" s="476"/>
      <c r="Y75" s="476"/>
      <c r="Z75" s="476"/>
      <c r="AA75" s="476"/>
    </row>
    <row r="76" spans="1:27" ht="17.100000000000001" customHeight="1">
      <c r="A76" s="121"/>
      <c r="B76" s="470"/>
      <c r="C76" s="681"/>
      <c r="D76" s="658"/>
      <c r="E76" s="661"/>
      <c r="F76" s="672"/>
      <c r="G76" s="676"/>
      <c r="H76" s="618"/>
      <c r="I76" s="503" t="s">
        <v>13</v>
      </c>
      <c r="J76" s="504">
        <v>10826666.66</v>
      </c>
      <c r="K76" s="505" t="s">
        <v>276</v>
      </c>
      <c r="L76" s="506" t="s">
        <v>292</v>
      </c>
      <c r="M76" s="505">
        <v>12</v>
      </c>
      <c r="N76" s="505" t="s">
        <v>291</v>
      </c>
      <c r="O76" s="507" t="s">
        <v>294</v>
      </c>
      <c r="P76" s="504">
        <f>SUM(J76*M76)</f>
        <v>129919999.92</v>
      </c>
      <c r="Q76" s="508" t="s">
        <v>276</v>
      </c>
      <c r="R76" s="476"/>
      <c r="S76" s="493"/>
      <c r="T76" s="476"/>
      <c r="U76" s="476"/>
      <c r="V76" s="476"/>
      <c r="W76" s="476"/>
      <c r="X76" s="476"/>
      <c r="Y76" s="476"/>
      <c r="Z76" s="476"/>
      <c r="AA76" s="476"/>
    </row>
    <row r="77" spans="1:27" ht="17.100000000000001" customHeight="1">
      <c r="A77" s="121"/>
      <c r="B77" s="470"/>
      <c r="C77" s="681"/>
      <c r="D77" s="658"/>
      <c r="E77" s="661"/>
      <c r="F77" s="509"/>
      <c r="G77" s="676"/>
      <c r="H77" s="618"/>
      <c r="I77" s="503" t="s">
        <v>359</v>
      </c>
      <c r="J77" s="504">
        <v>8930000</v>
      </c>
      <c r="K77" s="505" t="s">
        <v>276</v>
      </c>
      <c r="L77" s="506" t="s">
        <v>292</v>
      </c>
      <c r="M77" s="505">
        <v>12</v>
      </c>
      <c r="N77" s="505" t="s">
        <v>290</v>
      </c>
      <c r="O77" s="507" t="s">
        <v>294</v>
      </c>
      <c r="P77" s="504">
        <f>SUM(J77*M77)</f>
        <v>107160000</v>
      </c>
      <c r="Q77" s="508" t="s">
        <v>276</v>
      </c>
      <c r="R77" s="476"/>
      <c r="S77" s="493"/>
      <c r="T77" s="476"/>
      <c r="U77" s="476"/>
      <c r="V77" s="476"/>
      <c r="W77" s="476"/>
      <c r="X77" s="476"/>
      <c r="Y77" s="476"/>
      <c r="Z77" s="476"/>
      <c r="AA77" s="476"/>
    </row>
    <row r="78" spans="1:27" ht="17.100000000000001" customHeight="1">
      <c r="A78" s="121"/>
      <c r="B78" s="470"/>
      <c r="C78" s="681"/>
      <c r="D78" s="658"/>
      <c r="E78" s="661"/>
      <c r="F78" s="509"/>
      <c r="G78" s="676"/>
      <c r="H78" s="618"/>
      <c r="I78" s="503" t="s">
        <v>358</v>
      </c>
      <c r="J78" s="504">
        <v>25200000</v>
      </c>
      <c r="K78" s="505" t="s">
        <v>276</v>
      </c>
      <c r="L78" s="506" t="s">
        <v>292</v>
      </c>
      <c r="M78" s="505">
        <v>1</v>
      </c>
      <c r="N78" s="505" t="s">
        <v>290</v>
      </c>
      <c r="O78" s="507" t="s">
        <v>294</v>
      </c>
      <c r="P78" s="504">
        <f>SUM(J78*M78)</f>
        <v>25200000</v>
      </c>
      <c r="Q78" s="508" t="s">
        <v>276</v>
      </c>
      <c r="R78" s="476"/>
      <c r="S78" s="493"/>
      <c r="T78" s="476"/>
      <c r="U78" s="476"/>
      <c r="V78" s="476"/>
      <c r="W78" s="476"/>
      <c r="X78" s="476"/>
      <c r="Y78" s="476"/>
      <c r="Z78" s="476"/>
      <c r="AA78" s="476"/>
    </row>
    <row r="79" spans="1:27" ht="17.100000000000001" customHeight="1">
      <c r="A79" s="207"/>
      <c r="B79" s="510"/>
      <c r="C79" s="682"/>
      <c r="D79" s="659"/>
      <c r="E79" s="662"/>
      <c r="F79" s="511"/>
      <c r="G79" s="677"/>
      <c r="H79" s="683"/>
      <c r="I79" s="512" t="s">
        <v>433</v>
      </c>
      <c r="J79" s="513">
        <v>0</v>
      </c>
      <c r="K79" s="496" t="s">
        <v>276</v>
      </c>
      <c r="L79" s="497" t="s">
        <v>292</v>
      </c>
      <c r="M79" s="496">
        <v>1</v>
      </c>
      <c r="N79" s="496" t="s">
        <v>290</v>
      </c>
      <c r="O79" s="498" t="s">
        <v>294</v>
      </c>
      <c r="P79" s="513">
        <f>SUM(J79*M79)</f>
        <v>0</v>
      </c>
      <c r="Q79" s="499" t="s">
        <v>276</v>
      </c>
      <c r="R79" s="476"/>
      <c r="S79" s="493"/>
      <c r="T79" s="476"/>
      <c r="U79" s="476"/>
      <c r="V79" s="476"/>
      <c r="W79" s="476"/>
      <c r="X79" s="476"/>
      <c r="Y79" s="476"/>
      <c r="Z79" s="476"/>
      <c r="AA79" s="476"/>
    </row>
    <row r="80" spans="1:27" ht="18.95" customHeight="1">
      <c r="A80" s="169" t="s">
        <v>319</v>
      </c>
      <c r="B80" s="634" t="s">
        <v>288</v>
      </c>
      <c r="C80" s="635"/>
      <c r="D80" s="135">
        <f>SUM(D81)</f>
        <v>4769083</v>
      </c>
      <c r="E80" s="136">
        <f>SUM(E81)</f>
        <v>4051577.148</v>
      </c>
      <c r="F80" s="158">
        <f>SUM(F81)</f>
        <v>1596860</v>
      </c>
      <c r="G80" s="138">
        <f>+E80-D80</f>
        <v>-717505.85199999996</v>
      </c>
      <c r="H80" s="139">
        <f t="shared" ref="H80:H92" si="4">+G80/D80*100</f>
        <v>-15.04494369252957</v>
      </c>
      <c r="I80" s="140"/>
      <c r="J80" s="140"/>
      <c r="K80" s="141"/>
      <c r="L80" s="141"/>
      <c r="M80" s="140"/>
      <c r="N80" s="140"/>
      <c r="O80" s="140"/>
      <c r="P80" s="142">
        <f>SUM(P81)</f>
        <v>4051577148</v>
      </c>
      <c r="Q80" s="143" t="s">
        <v>276</v>
      </c>
    </row>
    <row r="81" spans="1:28" ht="17.100000000000001" customHeight="1">
      <c r="A81" s="121"/>
      <c r="B81" s="209" t="s">
        <v>319</v>
      </c>
      <c r="C81" s="72" t="s">
        <v>299</v>
      </c>
      <c r="D81" s="80">
        <f>SUM(D82:D84)</f>
        <v>4769083</v>
      </c>
      <c r="E81" s="210">
        <f>SUM(E82:E84)</f>
        <v>4051577.148</v>
      </c>
      <c r="F81" s="211">
        <f>SUM(F82:F84)</f>
        <v>1596860</v>
      </c>
      <c r="G81" s="116">
        <f>E81-D81</f>
        <v>-717505.85199999996</v>
      </c>
      <c r="H81" s="117">
        <f t="shared" si="4"/>
        <v>-15.04494369252957</v>
      </c>
      <c r="I81" s="57" t="s">
        <v>307</v>
      </c>
      <c r="J81" s="140" t="s">
        <v>307</v>
      </c>
      <c r="K81" s="83"/>
      <c r="L81" s="83"/>
      <c r="M81" s="57"/>
      <c r="N81" s="666" t="s">
        <v>313</v>
      </c>
      <c r="O81" s="666"/>
      <c r="P81" s="120">
        <f>SUM(P82:P84)</f>
        <v>4051577148</v>
      </c>
      <c r="Q81" s="42" t="s">
        <v>276</v>
      </c>
    </row>
    <row r="82" spans="1:28" ht="17.100000000000001" customHeight="1">
      <c r="A82" s="121"/>
      <c r="B82" s="126"/>
      <c r="C82" s="212" t="s">
        <v>238</v>
      </c>
      <c r="D82" s="213">
        <v>1954175</v>
      </c>
      <c r="E82" s="214">
        <f>+P82/1000</f>
        <v>1755380.763</v>
      </c>
      <c r="F82" s="215">
        <v>313065</v>
      </c>
      <c r="G82" s="116">
        <f>E82-D82</f>
        <v>-198794.23699999996</v>
      </c>
      <c r="H82" s="117">
        <f t="shared" si="4"/>
        <v>-10.172796039249297</v>
      </c>
      <c r="I82" s="21" t="s">
        <v>238</v>
      </c>
      <c r="J82" s="16">
        <v>1755380763</v>
      </c>
      <c r="K82" s="18" t="s">
        <v>276</v>
      </c>
      <c r="L82" s="22" t="s">
        <v>292</v>
      </c>
      <c r="M82" s="17">
        <v>1</v>
      </c>
      <c r="N82" s="17" t="s">
        <v>290</v>
      </c>
      <c r="O82" s="23" t="s">
        <v>294</v>
      </c>
      <c r="P82" s="24">
        <f>+J82*M82</f>
        <v>1755380763</v>
      </c>
      <c r="Q82" s="19" t="s">
        <v>276</v>
      </c>
    </row>
    <row r="83" spans="1:28" ht="17.100000000000001" customHeight="1">
      <c r="A83" s="121"/>
      <c r="B83" s="126"/>
      <c r="C83" s="212" t="s">
        <v>89</v>
      </c>
      <c r="D83" s="162">
        <v>820905</v>
      </c>
      <c r="E83" s="214">
        <f>+P83/1000</f>
        <v>866412.84</v>
      </c>
      <c r="F83" s="215">
        <v>1283795</v>
      </c>
      <c r="G83" s="116">
        <f>E83-D83</f>
        <v>45507.839999999967</v>
      </c>
      <c r="H83" s="117">
        <f t="shared" si="4"/>
        <v>5.5436183236793504</v>
      </c>
      <c r="I83" s="21" t="s">
        <v>89</v>
      </c>
      <c r="J83" s="16">
        <v>866412840</v>
      </c>
      <c r="K83" s="18" t="s">
        <v>276</v>
      </c>
      <c r="L83" s="22" t="s">
        <v>292</v>
      </c>
      <c r="M83" s="17">
        <v>1</v>
      </c>
      <c r="N83" s="17" t="s">
        <v>290</v>
      </c>
      <c r="O83" s="23" t="s">
        <v>294</v>
      </c>
      <c r="P83" s="24">
        <f>+J83*M83</f>
        <v>866412840</v>
      </c>
      <c r="Q83" s="19" t="s">
        <v>276</v>
      </c>
    </row>
    <row r="84" spans="1:28" ht="17.100000000000001" customHeight="1">
      <c r="A84" s="121"/>
      <c r="B84" s="126" t="s">
        <v>307</v>
      </c>
      <c r="C84" s="72" t="s">
        <v>124</v>
      </c>
      <c r="D84" s="162">
        <v>1994003</v>
      </c>
      <c r="E84" s="214">
        <f>+P84/1000</f>
        <v>1429783.5449999999</v>
      </c>
      <c r="F84" s="215">
        <v>0</v>
      </c>
      <c r="G84" s="116">
        <f>E84-D84</f>
        <v>-564219.45500000007</v>
      </c>
      <c r="H84" s="117">
        <f t="shared" si="4"/>
        <v>-28.295817759552023</v>
      </c>
      <c r="I84" s="238" t="s">
        <v>124</v>
      </c>
      <c r="J84" s="16">
        <v>1429783545</v>
      </c>
      <c r="K84" s="26" t="s">
        <v>276</v>
      </c>
      <c r="L84" s="27" t="s">
        <v>292</v>
      </c>
      <c r="M84" s="82">
        <v>1</v>
      </c>
      <c r="N84" s="82" t="s">
        <v>290</v>
      </c>
      <c r="O84" s="239" t="s">
        <v>294</v>
      </c>
      <c r="P84" s="25">
        <f>+J84*M84</f>
        <v>1429783545</v>
      </c>
      <c r="Q84" s="28" t="s">
        <v>276</v>
      </c>
    </row>
    <row r="85" spans="1:28" ht="18.95" customHeight="1">
      <c r="A85" s="169" t="s">
        <v>317</v>
      </c>
      <c r="B85" s="635" t="s">
        <v>288</v>
      </c>
      <c r="C85" s="663"/>
      <c r="D85" s="221">
        <f>D86</f>
        <v>284087</v>
      </c>
      <c r="E85" s="222">
        <f>E86</f>
        <v>24533.25</v>
      </c>
      <c r="F85" s="135">
        <f>F86</f>
        <v>0</v>
      </c>
      <c r="G85" s="223">
        <f>G86</f>
        <v>-259553.75</v>
      </c>
      <c r="H85" s="139">
        <f t="shared" si="4"/>
        <v>-91.36417717107787</v>
      </c>
      <c r="I85" s="124"/>
      <c r="J85" s="47"/>
      <c r="K85" s="57"/>
      <c r="L85" s="58"/>
      <c r="M85" s="83"/>
      <c r="N85" s="83"/>
      <c r="O85" s="220"/>
      <c r="P85" s="224">
        <f>SUM(P86)</f>
        <v>24533250</v>
      </c>
      <c r="Q85" s="225" t="s">
        <v>276</v>
      </c>
    </row>
    <row r="86" spans="1:28" ht="17.100000000000001" customHeight="1">
      <c r="A86" s="102"/>
      <c r="B86" s="175" t="s">
        <v>317</v>
      </c>
      <c r="C86" s="226" t="s">
        <v>299</v>
      </c>
      <c r="D86" s="80">
        <f>SUM(D87:D92)</f>
        <v>284087</v>
      </c>
      <c r="E86" s="210">
        <f>SUM(E87:E92)</f>
        <v>24533.25</v>
      </c>
      <c r="F86" s="227"/>
      <c r="G86" s="116">
        <f>E86-D86</f>
        <v>-259553.75</v>
      </c>
      <c r="H86" s="76">
        <f>G86/D86*100</f>
        <v>-91.36417717107787</v>
      </c>
      <c r="I86" s="124"/>
      <c r="J86" s="47"/>
      <c r="K86" s="57"/>
      <c r="L86" s="58"/>
      <c r="M86" s="83"/>
      <c r="N86" s="666" t="s">
        <v>313</v>
      </c>
      <c r="O86" s="666"/>
      <c r="P86" s="47">
        <f>SUM(P87:P89)</f>
        <v>24533250</v>
      </c>
      <c r="Q86" s="42" t="s">
        <v>276</v>
      </c>
    </row>
    <row r="87" spans="1:28" ht="17.100000000000001" customHeight="1">
      <c r="A87" s="121"/>
      <c r="B87" s="126"/>
      <c r="C87" s="161" t="s">
        <v>109</v>
      </c>
      <c r="D87" s="162">
        <v>12000</v>
      </c>
      <c r="E87" s="163">
        <f>P87/1000</f>
        <v>12000</v>
      </c>
      <c r="F87" s="228"/>
      <c r="G87" s="116">
        <f>+E87-D87</f>
        <v>0</v>
      </c>
      <c r="H87" s="76">
        <f>G87/D87*100</f>
        <v>0</v>
      </c>
      <c r="I87" s="216" t="s">
        <v>109</v>
      </c>
      <c r="J87" s="217">
        <v>3000000</v>
      </c>
      <c r="K87" s="141" t="s">
        <v>276</v>
      </c>
      <c r="L87" s="218" t="s">
        <v>292</v>
      </c>
      <c r="M87" s="141">
        <v>4</v>
      </c>
      <c r="N87" s="141" t="s">
        <v>328</v>
      </c>
      <c r="O87" s="219" t="s">
        <v>294</v>
      </c>
      <c r="P87" s="217">
        <f>SUM(J87*M87)</f>
        <v>12000000</v>
      </c>
      <c r="Q87" s="167" t="s">
        <v>276</v>
      </c>
      <c r="T87" s="86"/>
    </row>
    <row r="88" spans="1:28" ht="17.100000000000001" customHeight="1">
      <c r="A88" s="121"/>
      <c r="B88" s="126"/>
      <c r="C88" s="161" t="s">
        <v>168</v>
      </c>
      <c r="D88" s="162">
        <v>10533</v>
      </c>
      <c r="E88" s="205">
        <f>P88/1000</f>
        <v>10533.25</v>
      </c>
      <c r="F88" s="228"/>
      <c r="G88" s="116">
        <f>+E88-D88</f>
        <v>0.25</v>
      </c>
      <c r="H88" s="117">
        <f>G88/D88*100</f>
        <v>2.3734928320516472E-3</v>
      </c>
      <c r="I88" s="229" t="s">
        <v>352</v>
      </c>
      <c r="J88" s="217">
        <v>10533250</v>
      </c>
      <c r="K88" s="141" t="s">
        <v>276</v>
      </c>
      <c r="L88" s="141" t="s">
        <v>292</v>
      </c>
      <c r="M88" s="140">
        <v>1</v>
      </c>
      <c r="N88" s="141" t="s">
        <v>290</v>
      </c>
      <c r="O88" s="140" t="s">
        <v>294</v>
      </c>
      <c r="P88" s="217">
        <f>J88*M88</f>
        <v>10533250</v>
      </c>
      <c r="Q88" s="167" t="s">
        <v>276</v>
      </c>
      <c r="T88" s="86"/>
    </row>
    <row r="89" spans="1:28" ht="17.100000000000001" customHeight="1">
      <c r="A89" s="121"/>
      <c r="B89" s="126"/>
      <c r="C89" s="601" t="s">
        <v>57</v>
      </c>
      <c r="D89" s="621">
        <v>261554</v>
      </c>
      <c r="E89" s="624">
        <f>+P89/1000</f>
        <v>2000</v>
      </c>
      <c r="F89" s="626">
        <v>6500</v>
      </c>
      <c r="G89" s="613">
        <f>+E89-D89</f>
        <v>-259554</v>
      </c>
      <c r="H89" s="667">
        <f t="shared" si="4"/>
        <v>-99.235339547473941</v>
      </c>
      <c r="I89" s="124"/>
      <c r="J89" s="125"/>
      <c r="K89" s="83"/>
      <c r="L89" s="83"/>
      <c r="M89" s="609" t="s">
        <v>313</v>
      </c>
      <c r="N89" s="609"/>
      <c r="O89" s="609"/>
      <c r="P89" s="125">
        <f>SUM(P90:P92)</f>
        <v>2000000</v>
      </c>
      <c r="Q89" s="42" t="s">
        <v>276</v>
      </c>
      <c r="T89" s="86"/>
    </row>
    <row r="90" spans="1:28" ht="17.100000000000001" customHeight="1">
      <c r="A90" s="121"/>
      <c r="B90" s="126"/>
      <c r="C90" s="602"/>
      <c r="D90" s="621"/>
      <c r="E90" s="624"/>
      <c r="F90" s="627"/>
      <c r="G90" s="613"/>
      <c r="H90" s="667" t="e">
        <f t="shared" si="4"/>
        <v>#DIV/0!</v>
      </c>
      <c r="I90" s="35" t="s">
        <v>7</v>
      </c>
      <c r="J90" s="29">
        <v>0</v>
      </c>
      <c r="K90" s="12" t="s">
        <v>276</v>
      </c>
      <c r="L90" s="13" t="s">
        <v>292</v>
      </c>
      <c r="M90" s="12">
        <v>1</v>
      </c>
      <c r="N90" s="12" t="s">
        <v>290</v>
      </c>
      <c r="O90" s="14" t="s">
        <v>294</v>
      </c>
      <c r="P90" s="29">
        <f>J90*M90</f>
        <v>0</v>
      </c>
      <c r="Q90" s="15" t="s">
        <v>276</v>
      </c>
      <c r="T90" s="86"/>
    </row>
    <row r="91" spans="1:28" ht="17.100000000000001" customHeight="1">
      <c r="A91" s="121"/>
      <c r="B91" s="126"/>
      <c r="C91" s="602"/>
      <c r="D91" s="621"/>
      <c r="E91" s="624"/>
      <c r="F91" s="627"/>
      <c r="G91" s="613"/>
      <c r="H91" s="617"/>
      <c r="I91" s="431" t="s">
        <v>225</v>
      </c>
      <c r="J91" s="29">
        <v>0</v>
      </c>
      <c r="K91" s="12" t="s">
        <v>276</v>
      </c>
      <c r="L91" s="13" t="s">
        <v>292</v>
      </c>
      <c r="M91" s="12">
        <v>1</v>
      </c>
      <c r="N91" s="12" t="s">
        <v>290</v>
      </c>
      <c r="O91" s="14" t="s">
        <v>294</v>
      </c>
      <c r="P91" s="29">
        <f>J91*M91</f>
        <v>0</v>
      </c>
      <c r="Q91" s="15" t="s">
        <v>276</v>
      </c>
      <c r="T91" s="86"/>
    </row>
    <row r="92" spans="1:28" ht="15.95" customHeight="1">
      <c r="A92" s="196"/>
      <c r="B92" s="197"/>
      <c r="C92" s="670"/>
      <c r="D92" s="678"/>
      <c r="E92" s="679"/>
      <c r="F92" s="669"/>
      <c r="G92" s="674">
        <f>+E92-D92</f>
        <v>0</v>
      </c>
      <c r="H92" s="668" t="e">
        <f t="shared" si="4"/>
        <v>#DIV/0!</v>
      </c>
      <c r="I92" s="425" t="s">
        <v>57</v>
      </c>
      <c r="J92" s="426">
        <v>2000000</v>
      </c>
      <c r="K92" s="427" t="s">
        <v>276</v>
      </c>
      <c r="L92" s="428" t="s">
        <v>292</v>
      </c>
      <c r="M92" s="427">
        <v>1</v>
      </c>
      <c r="N92" s="427" t="s">
        <v>290</v>
      </c>
      <c r="O92" s="429" t="s">
        <v>294</v>
      </c>
      <c r="P92" s="426">
        <f>SUM(J92*M92)</f>
        <v>2000000</v>
      </c>
      <c r="Q92" s="430" t="s">
        <v>276</v>
      </c>
      <c r="T92" s="86"/>
      <c r="AA92" s="112"/>
      <c r="AB92" s="230"/>
    </row>
    <row r="93" spans="1:28">
      <c r="T93" s="86"/>
      <c r="AA93" s="112"/>
      <c r="AB93" s="230"/>
    </row>
    <row r="94" spans="1:28">
      <c r="T94" s="86"/>
      <c r="AB94" s="230"/>
    </row>
    <row r="95" spans="1:28">
      <c r="T95" s="86"/>
      <c r="AB95" s="230"/>
    </row>
    <row r="96" spans="1:28">
      <c r="T96" s="86"/>
      <c r="AB96" s="230"/>
    </row>
    <row r="97" spans="1:28">
      <c r="T97" s="86"/>
      <c r="AB97" s="230"/>
    </row>
    <row r="98" spans="1:28">
      <c r="T98" s="86"/>
      <c r="AB98" s="230"/>
    </row>
    <row r="99" spans="1:28">
      <c r="T99" s="86"/>
    </row>
    <row r="100" spans="1:28">
      <c r="T100" s="86"/>
    </row>
    <row r="101" spans="1:28">
      <c r="A101" s="85"/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S101" s="85"/>
      <c r="T101" s="86"/>
    </row>
  </sheetData>
  <mergeCells count="129">
    <mergeCell ref="A3:B3"/>
    <mergeCell ref="G69:G71"/>
    <mergeCell ref="H69:H71"/>
    <mergeCell ref="M69:O69"/>
    <mergeCell ref="C72:C74"/>
    <mergeCell ref="D72:D74"/>
    <mergeCell ref="E72:E74"/>
    <mergeCell ref="F72:F74"/>
    <mergeCell ref="G72:G74"/>
    <mergeCell ref="H72:H74"/>
    <mergeCell ref="M72:O72"/>
    <mergeCell ref="G46:G50"/>
    <mergeCell ref="F37:F38"/>
    <mergeCell ref="H37:H41"/>
    <mergeCell ref="G37:G41"/>
    <mergeCell ref="F42:F43"/>
    <mergeCell ref="F35:F36"/>
    <mergeCell ref="F52:F54"/>
    <mergeCell ref="G52:G54"/>
    <mergeCell ref="G55:G63"/>
    <mergeCell ref="G35:G36"/>
    <mergeCell ref="F55:F63"/>
    <mergeCell ref="D66:D68"/>
    <mergeCell ref="E66:E68"/>
    <mergeCell ref="R44:U44"/>
    <mergeCell ref="H55:H63"/>
    <mergeCell ref="M66:O66"/>
    <mergeCell ref="H66:H68"/>
    <mergeCell ref="M46:O46"/>
    <mergeCell ref="H35:H36"/>
    <mergeCell ref="H46:H50"/>
    <mergeCell ref="M37:O37"/>
    <mergeCell ref="M42:O42"/>
    <mergeCell ref="H52:H54"/>
    <mergeCell ref="M52:O52"/>
    <mergeCell ref="C66:C68"/>
    <mergeCell ref="B64:C64"/>
    <mergeCell ref="C46:C50"/>
    <mergeCell ref="D46:D50"/>
    <mergeCell ref="D37:D41"/>
    <mergeCell ref="D55:D63"/>
    <mergeCell ref="C55:C63"/>
    <mergeCell ref="E37:E41"/>
    <mergeCell ref="E55:E63"/>
    <mergeCell ref="M89:O89"/>
    <mergeCell ref="N86:O86"/>
    <mergeCell ref="N81:O81"/>
    <mergeCell ref="H89:H92"/>
    <mergeCell ref="B85:C85"/>
    <mergeCell ref="F89:F92"/>
    <mergeCell ref="B80:C80"/>
    <mergeCell ref="C89:C92"/>
    <mergeCell ref="F66:F68"/>
    <mergeCell ref="G89:G92"/>
    <mergeCell ref="G66:G68"/>
    <mergeCell ref="D89:D92"/>
    <mergeCell ref="E89:E92"/>
    <mergeCell ref="C75:C79"/>
    <mergeCell ref="D75:D79"/>
    <mergeCell ref="E75:E79"/>
    <mergeCell ref="F75:F76"/>
    <mergeCell ref="G75:G79"/>
    <mergeCell ref="H75:H79"/>
    <mergeCell ref="M75:O75"/>
    <mergeCell ref="C69:C71"/>
    <mergeCell ref="D69:D71"/>
    <mergeCell ref="E69:E71"/>
    <mergeCell ref="F69:F71"/>
    <mergeCell ref="O3:Q3"/>
    <mergeCell ref="F17:F20"/>
    <mergeCell ref="D4:D5"/>
    <mergeCell ref="E46:E50"/>
    <mergeCell ref="C52:C54"/>
    <mergeCell ref="D52:D54"/>
    <mergeCell ref="E52:E54"/>
    <mergeCell ref="C37:C41"/>
    <mergeCell ref="B23:C23"/>
    <mergeCell ref="D31:D32"/>
    <mergeCell ref="B33:C33"/>
    <mergeCell ref="D35:D36"/>
    <mergeCell ref="C25:C27"/>
    <mergeCell ref="E35:E36"/>
    <mergeCell ref="M17:O17"/>
    <mergeCell ref="I25:J25"/>
    <mergeCell ref="C35:C36"/>
    <mergeCell ref="C21:C22"/>
    <mergeCell ref="C42:C44"/>
    <mergeCell ref="D42:D44"/>
    <mergeCell ref="E42:E44"/>
    <mergeCell ref="G42:G44"/>
    <mergeCell ref="H42:H44"/>
    <mergeCell ref="D21:D22"/>
    <mergeCell ref="A1:Q1"/>
    <mergeCell ref="F31:F32"/>
    <mergeCell ref="D17:D20"/>
    <mergeCell ref="M9:O9"/>
    <mergeCell ref="E4:E5"/>
    <mergeCell ref="A4:A5"/>
    <mergeCell ref="B29:C29"/>
    <mergeCell ref="F4:F5"/>
    <mergeCell ref="B4:B5"/>
    <mergeCell ref="M25:O25"/>
    <mergeCell ref="H31:H32"/>
    <mergeCell ref="E21:E22"/>
    <mergeCell ref="G21:G22"/>
    <mergeCell ref="H21:H22"/>
    <mergeCell ref="E31:E32"/>
    <mergeCell ref="G31:G32"/>
    <mergeCell ref="E25:E27"/>
    <mergeCell ref="G25:G27"/>
    <mergeCell ref="C4:C5"/>
    <mergeCell ref="G4:H4"/>
    <mergeCell ref="C17:C20"/>
    <mergeCell ref="E17:E20"/>
    <mergeCell ref="G9:G16"/>
    <mergeCell ref="H9:H16"/>
    <mergeCell ref="C31:C32"/>
    <mergeCell ref="I4:Q5"/>
    <mergeCell ref="M21:O21"/>
    <mergeCell ref="B7:C7"/>
    <mergeCell ref="G17:G20"/>
    <mergeCell ref="A6:C6"/>
    <mergeCell ref="H17:H20"/>
    <mergeCell ref="C9:C16"/>
    <mergeCell ref="D9:D16"/>
    <mergeCell ref="E9:E16"/>
    <mergeCell ref="H25:H27"/>
    <mergeCell ref="F25:F28"/>
    <mergeCell ref="D25:D27"/>
  </mergeCells>
  <phoneticPr fontId="9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95" orientation="landscape" r:id="rId1"/>
  <headerFooter>
    <oddFooter>&amp;C&amp;"맑은 고딕,Regular"&amp;P</oddFooter>
  </headerFooter>
  <rowBreaks count="3" manualBreakCount="3">
    <brk id="28" max="1048575" man="1"/>
    <brk id="54" max="25" man="1"/>
    <brk id="79" max="2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AF338"/>
  <sheetViews>
    <sheetView tabSelected="1" view="pageBreakPreview" zoomScaleNormal="100" zoomScaleSheetLayoutView="100" workbookViewId="0">
      <pane ySplit="4" topLeftCell="A5" activePane="bottomLeft" state="frozen"/>
      <selection pane="bottomLeft" activeCell="AF186" sqref="AF186"/>
    </sheetView>
  </sheetViews>
  <sheetFormatPr defaultColWidth="9" defaultRowHeight="17.25"/>
  <cols>
    <col min="1" max="1" width="6.625" style="231" customWidth="1"/>
    <col min="2" max="2" width="6.625" style="206" customWidth="1"/>
    <col min="3" max="3" width="12.75" style="206" customWidth="1"/>
    <col min="4" max="4" width="13.125" style="232" customWidth="1"/>
    <col min="5" max="5" width="13.125" style="231" customWidth="1"/>
    <col min="6" max="6" width="13.125" style="231" hidden="1" customWidth="1"/>
    <col min="7" max="7" width="10.625" style="240" customWidth="1"/>
    <col min="8" max="8" width="8.625" style="241" customWidth="1"/>
    <col min="9" max="9" width="21.125" style="242" customWidth="1"/>
    <col min="10" max="10" width="12.75" style="113" customWidth="1"/>
    <col min="11" max="11" width="3.125" style="112" customWidth="1"/>
    <col min="12" max="12" width="3.125" style="243" customWidth="1"/>
    <col min="13" max="13" width="4.25" style="243" customWidth="1"/>
    <col min="14" max="15" width="3.125" style="243" customWidth="1"/>
    <col min="16" max="16" width="13.75" style="113" customWidth="1"/>
    <col min="17" max="17" width="2.625" style="112" customWidth="1"/>
    <col min="18" max="29" width="12.5" style="85" hidden="1" customWidth="1"/>
    <col min="30" max="30" width="13.625" style="86" bestFit="1" customWidth="1"/>
    <col min="31" max="31" width="13.125" style="244" customWidth="1"/>
    <col min="32" max="32" width="12.625" style="244" customWidth="1"/>
    <col min="33" max="33" width="12.625" style="85" customWidth="1"/>
    <col min="34" max="16384" width="9" style="85"/>
  </cols>
  <sheetData>
    <row r="1" spans="1:32" ht="20.25">
      <c r="A1" s="768" t="s">
        <v>190</v>
      </c>
      <c r="B1" s="768"/>
    </row>
    <row r="2" spans="1:32" ht="12.75" customHeight="1">
      <c r="A2" s="770"/>
      <c r="B2" s="770"/>
      <c r="C2" s="88"/>
      <c r="D2" s="245"/>
      <c r="E2" s="246"/>
      <c r="F2" s="246"/>
      <c r="G2" s="247"/>
      <c r="H2" s="248"/>
      <c r="I2" s="88" t="s">
        <v>307</v>
      </c>
      <c r="J2" s="246"/>
      <c r="K2" s="88"/>
      <c r="L2" s="88"/>
      <c r="M2" s="88"/>
      <c r="N2" s="88"/>
      <c r="O2" s="652" t="s">
        <v>19</v>
      </c>
      <c r="P2" s="652"/>
      <c r="Q2" s="652"/>
    </row>
    <row r="3" spans="1:32" ht="17.25" customHeight="1">
      <c r="A3" s="632" t="s">
        <v>289</v>
      </c>
      <c r="B3" s="605" t="s">
        <v>285</v>
      </c>
      <c r="C3" s="793" t="s">
        <v>293</v>
      </c>
      <c r="D3" s="630" t="s">
        <v>480</v>
      </c>
      <c r="E3" s="630" t="s">
        <v>436</v>
      </c>
      <c r="F3" s="786" t="s">
        <v>10</v>
      </c>
      <c r="G3" s="785" t="s">
        <v>79</v>
      </c>
      <c r="H3" s="785"/>
      <c r="I3" s="793" t="s">
        <v>438</v>
      </c>
      <c r="J3" s="793"/>
      <c r="K3" s="793"/>
      <c r="L3" s="793"/>
      <c r="M3" s="793"/>
      <c r="N3" s="793"/>
      <c r="O3" s="793"/>
      <c r="P3" s="793"/>
      <c r="Q3" s="793"/>
    </row>
    <row r="4" spans="1:32" ht="20.25" customHeight="1">
      <c r="A4" s="633"/>
      <c r="B4" s="608"/>
      <c r="C4" s="794"/>
      <c r="D4" s="631"/>
      <c r="E4" s="631"/>
      <c r="F4" s="787"/>
      <c r="G4" s="249" t="s">
        <v>315</v>
      </c>
      <c r="H4" s="250" t="s">
        <v>321</v>
      </c>
      <c r="I4" s="794"/>
      <c r="J4" s="794"/>
      <c r="K4" s="794"/>
      <c r="L4" s="794"/>
      <c r="M4" s="794"/>
      <c r="N4" s="794"/>
      <c r="O4" s="794"/>
      <c r="P4" s="794"/>
      <c r="Q4" s="794"/>
    </row>
    <row r="5" spans="1:32" ht="19.5" customHeight="1">
      <c r="A5" s="614" t="s">
        <v>323</v>
      </c>
      <c r="B5" s="615"/>
      <c r="C5" s="616"/>
      <c r="D5" s="251">
        <f>SUM(D6,D78,D85,D222,D319,D316)</f>
        <v>8671988.499809999</v>
      </c>
      <c r="E5" s="251">
        <f>SUM(E6,E78,E85,E222,E319,E316)</f>
        <v>7918664.0083830003</v>
      </c>
      <c r="F5" s="252" t="e">
        <f>SUM(F6,F78,F85,F222,#REF!,F319)</f>
        <v>#REF!</v>
      </c>
      <c r="G5" s="253">
        <f>+E5-D5</f>
        <v>-753324.49142699875</v>
      </c>
      <c r="H5" s="254">
        <f t="shared" ref="H5:H36" si="0">+G5/D5*100</f>
        <v>-8.6868714302781171</v>
      </c>
      <c r="I5" s="255"/>
      <c r="J5" s="98"/>
      <c r="K5" s="99"/>
      <c r="L5" s="99"/>
      <c r="M5" s="98"/>
      <c r="N5" s="98"/>
      <c r="O5" s="256"/>
      <c r="P5" s="257">
        <f>SUM(P6,P78,P85,P222,P319,P316)</f>
        <v>7918664008.3830004</v>
      </c>
      <c r="Q5" s="258" t="s">
        <v>276</v>
      </c>
    </row>
    <row r="6" spans="1:32" ht="20.100000000000001" customHeight="1">
      <c r="A6" s="102" t="s">
        <v>296</v>
      </c>
      <c r="B6" s="771" t="s">
        <v>288</v>
      </c>
      <c r="C6" s="772"/>
      <c r="D6" s="259">
        <f>SUM(D7,D35,D49)</f>
        <v>1969109</v>
      </c>
      <c r="E6" s="260">
        <f>SUM(E7,E35,E49)</f>
        <v>1467833.2396750001</v>
      </c>
      <c r="F6" s="261">
        <f>SUM(F7,F35,F49)</f>
        <v>869305</v>
      </c>
      <c r="G6" s="262">
        <f>+E6-D6</f>
        <v>-501275.76032499992</v>
      </c>
      <c r="H6" s="263">
        <f t="shared" si="0"/>
        <v>-25.456983860466835</v>
      </c>
      <c r="I6" s="264"/>
      <c r="J6" s="265"/>
      <c r="K6" s="266"/>
      <c r="L6" s="267"/>
      <c r="M6" s="267"/>
      <c r="N6" s="267"/>
      <c r="O6" s="267"/>
      <c r="P6" s="268">
        <f>SUM(P7,P35,P49)</f>
        <v>1467833239.675</v>
      </c>
      <c r="Q6" s="269" t="s">
        <v>276</v>
      </c>
    </row>
    <row r="7" spans="1:32" ht="20.100000000000001" customHeight="1">
      <c r="A7" s="270"/>
      <c r="B7" s="538" t="s">
        <v>306</v>
      </c>
      <c r="C7" s="271" t="s">
        <v>299</v>
      </c>
      <c r="D7" s="272">
        <f>SUM(D8:D33)</f>
        <v>1057959</v>
      </c>
      <c r="E7" s="273">
        <f>SUM(E8:E33)</f>
        <v>1040260.439735</v>
      </c>
      <c r="F7" s="274">
        <f>SUM(F8:F33)-1</f>
        <v>582084</v>
      </c>
      <c r="G7" s="275">
        <f>+E7-D7</f>
        <v>-17698.560264999978</v>
      </c>
      <c r="H7" s="276">
        <f t="shared" si="0"/>
        <v>-1.6728966117779589</v>
      </c>
      <c r="I7" s="277"/>
      <c r="J7" s="133"/>
      <c r="K7" s="66"/>
      <c r="L7" s="559"/>
      <c r="M7" s="559"/>
      <c r="N7" s="559"/>
      <c r="O7" s="559"/>
      <c r="P7" s="133">
        <f>SUM(P8,P13,P21,P23,P29)</f>
        <v>1040260439.735</v>
      </c>
      <c r="Q7" s="167" t="s">
        <v>276</v>
      </c>
      <c r="R7" s="278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</row>
    <row r="8" spans="1:32" ht="15.95" customHeight="1">
      <c r="A8" s="270"/>
      <c r="B8" s="126"/>
      <c r="C8" s="738" t="s">
        <v>314</v>
      </c>
      <c r="D8" s="829">
        <v>748314</v>
      </c>
      <c r="E8" s="714">
        <f>P8/1000</f>
        <v>747917.49997500004</v>
      </c>
      <c r="F8" s="542">
        <v>351377</v>
      </c>
      <c r="G8" s="714">
        <f>E8-D8</f>
        <v>-396.50002499995753</v>
      </c>
      <c r="H8" s="704">
        <f t="shared" si="0"/>
        <v>-5.2985782038015801E-2</v>
      </c>
      <c r="I8" s="124"/>
      <c r="J8" s="125"/>
      <c r="K8" s="57"/>
      <c r="L8" s="534"/>
      <c r="M8" s="534" t="s">
        <v>313</v>
      </c>
      <c r="N8" s="534"/>
      <c r="O8" s="534"/>
      <c r="P8" s="125">
        <f>SUM(P9:P12)</f>
        <v>747917499.97500002</v>
      </c>
      <c r="Q8" s="42" t="s">
        <v>276</v>
      </c>
      <c r="R8" s="86"/>
      <c r="S8" s="279"/>
      <c r="T8" s="86"/>
      <c r="U8" s="86"/>
      <c r="V8" s="86"/>
      <c r="W8" s="86"/>
      <c r="X8" s="86"/>
      <c r="Y8" s="86"/>
      <c r="Z8" s="86"/>
      <c r="AA8" s="86"/>
      <c r="AB8" s="86"/>
      <c r="AC8" s="86"/>
    </row>
    <row r="9" spans="1:32" ht="15.95" customHeight="1">
      <c r="A9" s="270"/>
      <c r="B9" s="126"/>
      <c r="C9" s="739"/>
      <c r="D9" s="830"/>
      <c r="E9" s="715"/>
      <c r="F9" s="544"/>
      <c r="G9" s="715"/>
      <c r="H9" s="705"/>
      <c r="I9" s="131" t="s">
        <v>333</v>
      </c>
      <c r="J9" s="133">
        <v>38005000</v>
      </c>
      <c r="K9" s="66" t="s">
        <v>276</v>
      </c>
      <c r="L9" s="67" t="s">
        <v>292</v>
      </c>
      <c r="M9" s="559">
        <v>12</v>
      </c>
      <c r="N9" s="559" t="s">
        <v>291</v>
      </c>
      <c r="O9" s="53" t="s">
        <v>294</v>
      </c>
      <c r="P9" s="860">
        <f>J9*M9</f>
        <v>456060000</v>
      </c>
      <c r="Q9" s="55" t="s">
        <v>276</v>
      </c>
      <c r="R9" s="86"/>
      <c r="S9" s="280"/>
      <c r="T9" s="86"/>
      <c r="U9" s="86"/>
      <c r="V9" s="86"/>
      <c r="W9" s="86"/>
      <c r="X9" s="86"/>
      <c r="Y9" s="86"/>
      <c r="Z9" s="86"/>
      <c r="AA9" s="86"/>
      <c r="AB9" s="86"/>
      <c r="AC9" s="86"/>
    </row>
    <row r="10" spans="1:32" ht="15.95" customHeight="1">
      <c r="A10" s="270"/>
      <c r="B10" s="126"/>
      <c r="C10" s="739"/>
      <c r="D10" s="830"/>
      <c r="E10" s="715"/>
      <c r="F10" s="544"/>
      <c r="G10" s="715"/>
      <c r="H10" s="705"/>
      <c r="I10" s="131" t="s">
        <v>161</v>
      </c>
      <c r="J10" s="133">
        <v>28456555.550000001</v>
      </c>
      <c r="K10" s="66" t="s">
        <v>276</v>
      </c>
      <c r="L10" s="67" t="s">
        <v>292</v>
      </c>
      <c r="M10" s="559">
        <v>4.5</v>
      </c>
      <c r="N10" s="559" t="s">
        <v>290</v>
      </c>
      <c r="O10" s="53" t="s">
        <v>294</v>
      </c>
      <c r="P10" s="133">
        <f>J10*M10</f>
        <v>128054499.97500001</v>
      </c>
      <c r="Q10" s="55" t="s">
        <v>276</v>
      </c>
      <c r="R10" s="86"/>
      <c r="S10" s="280"/>
      <c r="T10" s="86"/>
      <c r="U10" s="86"/>
      <c r="V10" s="86"/>
      <c r="W10" s="86"/>
      <c r="X10" s="86"/>
      <c r="Y10" s="86"/>
      <c r="Z10" s="86"/>
      <c r="AA10" s="86"/>
      <c r="AB10" s="86"/>
      <c r="AC10" s="86"/>
    </row>
    <row r="11" spans="1:32" ht="15.95" customHeight="1">
      <c r="A11" s="270"/>
      <c r="B11" s="126"/>
      <c r="C11" s="739"/>
      <c r="D11" s="830"/>
      <c r="E11" s="715"/>
      <c r="F11" s="543"/>
      <c r="G11" s="715"/>
      <c r="H11" s="705"/>
      <c r="I11" s="131" t="s">
        <v>94</v>
      </c>
      <c r="J11" s="133">
        <v>28321500</v>
      </c>
      <c r="K11" s="66" t="s">
        <v>276</v>
      </c>
      <c r="L11" s="67" t="s">
        <v>292</v>
      </c>
      <c r="M11" s="559">
        <v>2</v>
      </c>
      <c r="N11" s="559" t="s">
        <v>290</v>
      </c>
      <c r="O11" s="53" t="s">
        <v>294</v>
      </c>
      <c r="P11" s="133">
        <f>J11*M11</f>
        <v>56643000</v>
      </c>
      <c r="Q11" s="55" t="s">
        <v>276</v>
      </c>
      <c r="R11" s="86"/>
      <c r="S11" s="280"/>
      <c r="T11" s="86"/>
      <c r="U11" s="86"/>
      <c r="V11" s="86"/>
      <c r="W11" s="86"/>
      <c r="X11" s="86"/>
      <c r="Y11" s="86"/>
      <c r="Z11" s="86"/>
      <c r="AA11" s="86"/>
      <c r="AB11" s="86"/>
      <c r="AC11" s="86"/>
    </row>
    <row r="12" spans="1:32" ht="15.95" customHeight="1">
      <c r="A12" s="270"/>
      <c r="B12" s="126"/>
      <c r="C12" s="773"/>
      <c r="D12" s="831"/>
      <c r="E12" s="716"/>
      <c r="F12" s="544"/>
      <c r="G12" s="716"/>
      <c r="H12" s="717"/>
      <c r="I12" s="128" t="s">
        <v>6</v>
      </c>
      <c r="J12" s="133">
        <v>8930000</v>
      </c>
      <c r="K12" s="66" t="s">
        <v>276</v>
      </c>
      <c r="L12" s="67" t="s">
        <v>292</v>
      </c>
      <c r="M12" s="559">
        <v>12</v>
      </c>
      <c r="N12" s="559" t="s">
        <v>291</v>
      </c>
      <c r="O12" s="53" t="s">
        <v>294</v>
      </c>
      <c r="P12" s="133">
        <f>J12*M12</f>
        <v>107160000</v>
      </c>
      <c r="Q12" s="55" t="s">
        <v>276</v>
      </c>
      <c r="R12" s="86"/>
      <c r="S12" s="280"/>
      <c r="T12" s="86"/>
      <c r="U12" s="86"/>
      <c r="V12" s="86"/>
      <c r="W12" s="86"/>
      <c r="X12" s="86"/>
      <c r="Y12" s="86"/>
      <c r="Z12" s="86"/>
      <c r="AA12" s="86"/>
      <c r="AB12" s="86"/>
      <c r="AC12" s="86"/>
    </row>
    <row r="13" spans="1:32" s="112" customFormat="1" ht="15.95" customHeight="1">
      <c r="A13" s="121"/>
      <c r="B13" s="126"/>
      <c r="C13" s="738" t="s">
        <v>298</v>
      </c>
      <c r="D13" s="742">
        <v>110980</v>
      </c>
      <c r="E13" s="725">
        <f>+P13/1000</f>
        <v>103566.99976000001</v>
      </c>
      <c r="F13" s="730">
        <v>102644</v>
      </c>
      <c r="G13" s="714">
        <f t="shared" ref="G13:G58" si="1">+E13-D13</f>
        <v>-7413.0002399999939</v>
      </c>
      <c r="H13" s="760">
        <f t="shared" si="0"/>
        <v>-6.679582122905023</v>
      </c>
      <c r="I13" s="124"/>
      <c r="J13" s="125"/>
      <c r="K13" s="57"/>
      <c r="L13" s="534"/>
      <c r="M13" s="609" t="s">
        <v>313</v>
      </c>
      <c r="N13" s="609"/>
      <c r="O13" s="609"/>
      <c r="P13" s="125">
        <f>SUM(P14:P20)</f>
        <v>103566999.76000001</v>
      </c>
      <c r="Q13" s="42" t="s">
        <v>276</v>
      </c>
      <c r="AD13" s="86"/>
      <c r="AE13" s="244"/>
      <c r="AF13" s="244"/>
    </row>
    <row r="14" spans="1:32" s="112" customFormat="1" ht="15.95" customHeight="1">
      <c r="A14" s="121"/>
      <c r="B14" s="126"/>
      <c r="C14" s="739"/>
      <c r="D14" s="743"/>
      <c r="E14" s="740"/>
      <c r="F14" s="734"/>
      <c r="G14" s="715"/>
      <c r="H14" s="839"/>
      <c r="I14" s="131" t="s">
        <v>324</v>
      </c>
      <c r="J14" s="133">
        <v>2847250</v>
      </c>
      <c r="K14" s="66" t="s">
        <v>276</v>
      </c>
      <c r="L14" s="67" t="s">
        <v>292</v>
      </c>
      <c r="M14" s="559">
        <v>12</v>
      </c>
      <c r="N14" s="559" t="s">
        <v>291</v>
      </c>
      <c r="O14" s="53" t="s">
        <v>294</v>
      </c>
      <c r="P14" s="133">
        <f>(J14*M14)</f>
        <v>34167000</v>
      </c>
      <c r="Q14" s="55" t="s">
        <v>276</v>
      </c>
      <c r="AD14" s="86"/>
      <c r="AE14" s="244"/>
      <c r="AF14" s="244"/>
    </row>
    <row r="15" spans="1:32" s="112" customFormat="1" ht="15.95" customHeight="1">
      <c r="A15" s="121"/>
      <c r="B15" s="126"/>
      <c r="C15" s="739"/>
      <c r="D15" s="743"/>
      <c r="E15" s="740"/>
      <c r="F15" s="734"/>
      <c r="G15" s="715"/>
      <c r="H15" s="839"/>
      <c r="I15" s="131" t="s">
        <v>274</v>
      </c>
      <c r="J15" s="133">
        <v>736666.66</v>
      </c>
      <c r="K15" s="66" t="s">
        <v>276</v>
      </c>
      <c r="L15" s="67" t="s">
        <v>292</v>
      </c>
      <c r="M15" s="559">
        <v>12</v>
      </c>
      <c r="N15" s="559" t="s">
        <v>291</v>
      </c>
      <c r="O15" s="53" t="s">
        <v>294</v>
      </c>
      <c r="P15" s="133">
        <f t="shared" ref="P15:P20" si="2">(J15*M15)</f>
        <v>8839999.9199999999</v>
      </c>
      <c r="Q15" s="55" t="s">
        <v>276</v>
      </c>
      <c r="AD15" s="86"/>
      <c r="AE15" s="244"/>
      <c r="AF15" s="244"/>
    </row>
    <row r="16" spans="1:32" s="112" customFormat="1" ht="15.95" customHeight="1">
      <c r="A16" s="121"/>
      <c r="B16" s="126"/>
      <c r="C16" s="739"/>
      <c r="D16" s="743"/>
      <c r="E16" s="740"/>
      <c r="F16" s="734"/>
      <c r="G16" s="715"/>
      <c r="H16" s="839"/>
      <c r="I16" s="131" t="s">
        <v>325</v>
      </c>
      <c r="J16" s="133">
        <v>1419166.66</v>
      </c>
      <c r="K16" s="66" t="s">
        <v>276</v>
      </c>
      <c r="L16" s="67" t="s">
        <v>292</v>
      </c>
      <c r="M16" s="559">
        <v>12</v>
      </c>
      <c r="N16" s="559" t="s">
        <v>291</v>
      </c>
      <c r="O16" s="53" t="s">
        <v>294</v>
      </c>
      <c r="P16" s="133">
        <f t="shared" si="2"/>
        <v>17029999.919999998</v>
      </c>
      <c r="Q16" s="55" t="s">
        <v>276</v>
      </c>
      <c r="AD16" s="86"/>
      <c r="AE16" s="244"/>
      <c r="AF16" s="244"/>
    </row>
    <row r="17" spans="1:32" s="112" customFormat="1" ht="15.95" customHeight="1">
      <c r="A17" s="121"/>
      <c r="B17" s="126"/>
      <c r="C17" s="739"/>
      <c r="D17" s="743"/>
      <c r="E17" s="740"/>
      <c r="F17" s="734"/>
      <c r="G17" s="715"/>
      <c r="H17" s="839"/>
      <c r="I17" s="131" t="s">
        <v>282</v>
      </c>
      <c r="J17" s="133">
        <v>1240000</v>
      </c>
      <c r="K17" s="66" t="s">
        <v>276</v>
      </c>
      <c r="L17" s="67" t="s">
        <v>292</v>
      </c>
      <c r="M17" s="559">
        <v>12</v>
      </c>
      <c r="N17" s="559" t="s">
        <v>291</v>
      </c>
      <c r="O17" s="53" t="s">
        <v>294</v>
      </c>
      <c r="P17" s="133">
        <f t="shared" si="2"/>
        <v>14880000</v>
      </c>
      <c r="Q17" s="55" t="s">
        <v>276</v>
      </c>
      <c r="AD17" s="86"/>
      <c r="AE17" s="244"/>
      <c r="AF17" s="244"/>
    </row>
    <row r="18" spans="1:32" s="112" customFormat="1" ht="15.95" customHeight="1">
      <c r="A18" s="121"/>
      <c r="B18" s="126"/>
      <c r="C18" s="739"/>
      <c r="D18" s="743"/>
      <c r="E18" s="740"/>
      <c r="F18" s="734"/>
      <c r="G18" s="715"/>
      <c r="H18" s="839"/>
      <c r="I18" s="131" t="s">
        <v>295</v>
      </c>
      <c r="J18" s="133">
        <v>1700000</v>
      </c>
      <c r="K18" s="66" t="s">
        <v>276</v>
      </c>
      <c r="L18" s="67" t="s">
        <v>292</v>
      </c>
      <c r="M18" s="559">
        <v>12</v>
      </c>
      <c r="N18" s="559" t="s">
        <v>291</v>
      </c>
      <c r="O18" s="53" t="s">
        <v>294</v>
      </c>
      <c r="P18" s="133">
        <f t="shared" si="2"/>
        <v>20400000</v>
      </c>
      <c r="Q18" s="55" t="s">
        <v>276</v>
      </c>
      <c r="AD18" s="86"/>
      <c r="AE18" s="244"/>
      <c r="AF18" s="244"/>
    </row>
    <row r="19" spans="1:32" s="112" customFormat="1" ht="15.95" customHeight="1">
      <c r="A19" s="121"/>
      <c r="B19" s="126"/>
      <c r="C19" s="739"/>
      <c r="D19" s="743"/>
      <c r="E19" s="740"/>
      <c r="F19" s="734"/>
      <c r="G19" s="715"/>
      <c r="H19" s="839"/>
      <c r="I19" s="131" t="s">
        <v>100</v>
      </c>
      <c r="J19" s="133">
        <v>54166.66</v>
      </c>
      <c r="K19" s="66" t="s">
        <v>276</v>
      </c>
      <c r="L19" s="67" t="s">
        <v>292</v>
      </c>
      <c r="M19" s="559">
        <v>12</v>
      </c>
      <c r="N19" s="559" t="s">
        <v>291</v>
      </c>
      <c r="O19" s="53" t="s">
        <v>294</v>
      </c>
      <c r="P19" s="133">
        <f t="shared" si="2"/>
        <v>649999.92000000004</v>
      </c>
      <c r="Q19" s="55" t="s">
        <v>276</v>
      </c>
      <c r="AD19" s="86"/>
      <c r="AE19" s="244"/>
      <c r="AF19" s="244"/>
    </row>
    <row r="20" spans="1:32" s="112" customFormat="1" ht="15.95" customHeight="1">
      <c r="A20" s="121"/>
      <c r="B20" s="126"/>
      <c r="C20" s="739"/>
      <c r="D20" s="743"/>
      <c r="E20" s="740"/>
      <c r="F20" s="544"/>
      <c r="G20" s="715"/>
      <c r="H20" s="839"/>
      <c r="I20" s="281" t="s">
        <v>421</v>
      </c>
      <c r="J20" s="133">
        <v>3800000</v>
      </c>
      <c r="K20" s="66" t="s">
        <v>276</v>
      </c>
      <c r="L20" s="67" t="s">
        <v>292</v>
      </c>
      <c r="M20" s="559">
        <v>2</v>
      </c>
      <c r="N20" s="559" t="s">
        <v>290</v>
      </c>
      <c r="O20" s="53" t="s">
        <v>294</v>
      </c>
      <c r="P20" s="133">
        <f t="shared" si="2"/>
        <v>7600000</v>
      </c>
      <c r="Q20" s="55" t="s">
        <v>276</v>
      </c>
      <c r="AD20" s="86"/>
      <c r="AE20" s="244"/>
      <c r="AF20" s="244"/>
    </row>
    <row r="21" spans="1:32" s="112" customFormat="1" ht="15.95" customHeight="1">
      <c r="A21" s="121"/>
      <c r="B21" s="126"/>
      <c r="C21" s="738" t="s">
        <v>141</v>
      </c>
      <c r="D21" s="742">
        <v>78415</v>
      </c>
      <c r="E21" s="725">
        <f>(+P21/1000)</f>
        <v>75696.94</v>
      </c>
      <c r="F21" s="730">
        <v>48032</v>
      </c>
      <c r="G21" s="714">
        <f>E21-D21</f>
        <v>-2718.0599999999977</v>
      </c>
      <c r="H21" s="760">
        <f t="shared" si="0"/>
        <v>-3.4662500797041353</v>
      </c>
      <c r="I21" s="282"/>
      <c r="J21" s="125"/>
      <c r="K21" s="57"/>
      <c r="L21" s="57"/>
      <c r="M21" s="609" t="s">
        <v>313</v>
      </c>
      <c r="N21" s="609"/>
      <c r="O21" s="609"/>
      <c r="P21" s="125">
        <f>SUM(P22:P22)</f>
        <v>75696940</v>
      </c>
      <c r="Q21" s="42" t="s">
        <v>276</v>
      </c>
      <c r="AD21" s="86"/>
      <c r="AE21" s="244"/>
      <c r="AF21" s="244"/>
    </row>
    <row r="22" spans="1:32" s="112" customFormat="1" ht="15.95" customHeight="1">
      <c r="A22" s="121"/>
      <c r="B22" s="126"/>
      <c r="C22" s="773"/>
      <c r="D22" s="744"/>
      <c r="E22" s="741"/>
      <c r="F22" s="731"/>
      <c r="G22" s="716">
        <f t="shared" si="1"/>
        <v>0</v>
      </c>
      <c r="H22" s="843" t="e">
        <f t="shared" si="0"/>
        <v>#DIV/0!</v>
      </c>
      <c r="I22" s="131" t="s">
        <v>141</v>
      </c>
      <c r="J22" s="133">
        <f>SUM(P8,P13,P32)-P18-P12</f>
        <v>735324499.73500001</v>
      </c>
      <c r="K22" s="283" t="s">
        <v>276</v>
      </c>
      <c r="L22" s="559" t="s">
        <v>284</v>
      </c>
      <c r="M22" s="559">
        <v>12</v>
      </c>
      <c r="N22" s="559"/>
      <c r="O22" s="53" t="s">
        <v>294</v>
      </c>
      <c r="P22" s="133">
        <f>ROUND(J22/12,-1)+11542400+2877430+70</f>
        <v>75696940</v>
      </c>
      <c r="Q22" s="55" t="s">
        <v>276</v>
      </c>
      <c r="AD22" s="86"/>
      <c r="AE22" s="244"/>
      <c r="AF22" s="244"/>
    </row>
    <row r="23" spans="1:32" s="112" customFormat="1" ht="15.95" customHeight="1">
      <c r="A23" s="121"/>
      <c r="B23" s="126"/>
      <c r="C23" s="781" t="s">
        <v>252</v>
      </c>
      <c r="D23" s="841">
        <v>91060</v>
      </c>
      <c r="E23" s="844">
        <f>+P23/1000</f>
        <v>89679</v>
      </c>
      <c r="F23" s="764">
        <v>55737</v>
      </c>
      <c r="G23" s="840">
        <f t="shared" si="1"/>
        <v>-1381</v>
      </c>
      <c r="H23" s="846">
        <f t="shared" si="0"/>
        <v>-1.5165824730946629</v>
      </c>
      <c r="I23" s="282"/>
      <c r="J23" s="125"/>
      <c r="K23" s="57"/>
      <c r="L23" s="534"/>
      <c r="M23" s="609" t="s">
        <v>313</v>
      </c>
      <c r="N23" s="609"/>
      <c r="O23" s="609"/>
      <c r="P23" s="125">
        <f>SUM(P24:P28)</f>
        <v>89679000</v>
      </c>
      <c r="Q23" s="42" t="s">
        <v>276</v>
      </c>
      <c r="AD23" s="86"/>
      <c r="AE23" s="244"/>
      <c r="AF23" s="244"/>
    </row>
    <row r="24" spans="1:32" s="112" customFormat="1" ht="15.95" customHeight="1">
      <c r="A24" s="121"/>
      <c r="B24" s="126"/>
      <c r="C24" s="781"/>
      <c r="D24" s="841"/>
      <c r="E24" s="844"/>
      <c r="F24" s="764"/>
      <c r="G24" s="840">
        <f t="shared" si="1"/>
        <v>0</v>
      </c>
      <c r="H24" s="846" t="e">
        <f t="shared" si="0"/>
        <v>#DIV/0!</v>
      </c>
      <c r="I24" s="281" t="s">
        <v>105</v>
      </c>
      <c r="J24" s="133">
        <f>SUM(P8,P13,P32)-P18</f>
        <v>842484499.73500001</v>
      </c>
      <c r="K24" s="66" t="s">
        <v>276</v>
      </c>
      <c r="L24" s="67" t="s">
        <v>292</v>
      </c>
      <c r="M24" s="845">
        <v>4.4999999999999998E-2</v>
      </c>
      <c r="N24" s="845"/>
      <c r="O24" s="53" t="s">
        <v>294</v>
      </c>
      <c r="P24" s="133">
        <f>ROUNDUP(SUM(J24*M24),-3)</f>
        <v>37912000</v>
      </c>
      <c r="Q24" s="55" t="s">
        <v>276</v>
      </c>
      <c r="AD24" s="113"/>
      <c r="AE24" s="244"/>
      <c r="AF24" s="244"/>
    </row>
    <row r="25" spans="1:32" s="112" customFormat="1" ht="15.95" customHeight="1">
      <c r="A25" s="121"/>
      <c r="B25" s="126"/>
      <c r="C25" s="781"/>
      <c r="D25" s="841"/>
      <c r="E25" s="844"/>
      <c r="F25" s="764"/>
      <c r="G25" s="840">
        <f t="shared" si="1"/>
        <v>0</v>
      </c>
      <c r="H25" s="846" t="e">
        <f t="shared" si="0"/>
        <v>#DIV/0!</v>
      </c>
      <c r="I25" s="281" t="s">
        <v>131</v>
      </c>
      <c r="J25" s="133">
        <f>+J24</f>
        <v>842484499.73500001</v>
      </c>
      <c r="K25" s="66" t="s">
        <v>276</v>
      </c>
      <c r="L25" s="67" t="s">
        <v>292</v>
      </c>
      <c r="M25" s="861">
        <v>3.4950000000000002E-2</v>
      </c>
      <c r="N25" s="861"/>
      <c r="O25" s="559" t="s">
        <v>294</v>
      </c>
      <c r="P25" s="133">
        <f>ROUNDUP(SUM(J25*M25),-3)</f>
        <v>29445000</v>
      </c>
      <c r="Q25" s="55" t="s">
        <v>276</v>
      </c>
      <c r="AD25" s="113" t="s">
        <v>329</v>
      </c>
      <c r="AE25" s="244"/>
      <c r="AF25" s="244"/>
    </row>
    <row r="26" spans="1:32" s="112" customFormat="1" ht="15.95" customHeight="1">
      <c r="A26" s="121"/>
      <c r="B26" s="126"/>
      <c r="C26" s="781"/>
      <c r="D26" s="841"/>
      <c r="E26" s="844"/>
      <c r="F26" s="764"/>
      <c r="G26" s="840">
        <f t="shared" si="1"/>
        <v>0</v>
      </c>
      <c r="H26" s="846" t="e">
        <f t="shared" si="0"/>
        <v>#DIV/0!</v>
      </c>
      <c r="I26" s="281" t="s">
        <v>139</v>
      </c>
      <c r="J26" s="133">
        <f>+P25</f>
        <v>29445000</v>
      </c>
      <c r="K26" s="66" t="s">
        <v>276</v>
      </c>
      <c r="L26" s="67" t="s">
        <v>292</v>
      </c>
      <c r="M26" s="861">
        <v>0.1227</v>
      </c>
      <c r="N26" s="861"/>
      <c r="O26" s="559" t="s">
        <v>294</v>
      </c>
      <c r="P26" s="133">
        <f>ROUNDUP(SUM(J26*M26),-3)</f>
        <v>3613000</v>
      </c>
      <c r="Q26" s="55" t="s">
        <v>276</v>
      </c>
      <c r="AD26" s="113"/>
      <c r="AE26" s="244"/>
      <c r="AF26" s="244"/>
    </row>
    <row r="27" spans="1:32" s="112" customFormat="1" ht="15.95" customHeight="1">
      <c r="A27" s="121"/>
      <c r="B27" s="126"/>
      <c r="C27" s="781"/>
      <c r="D27" s="841"/>
      <c r="E27" s="844"/>
      <c r="F27" s="764"/>
      <c r="G27" s="840">
        <f t="shared" si="1"/>
        <v>0</v>
      </c>
      <c r="H27" s="846" t="e">
        <f t="shared" si="0"/>
        <v>#DIV/0!</v>
      </c>
      <c r="I27" s="281" t="s">
        <v>143</v>
      </c>
      <c r="J27" s="133">
        <v>767941200</v>
      </c>
      <c r="K27" s="66" t="s">
        <v>276</v>
      </c>
      <c r="L27" s="67" t="s">
        <v>292</v>
      </c>
      <c r="M27" s="861">
        <v>1.7000000000000001E-2</v>
      </c>
      <c r="N27" s="861"/>
      <c r="O27" s="559" t="s">
        <v>294</v>
      </c>
      <c r="P27" s="133">
        <f>ROUNDUP(SUM(J27*M27),-3)</f>
        <v>13056000</v>
      </c>
      <c r="Q27" s="55" t="s">
        <v>276</v>
      </c>
      <c r="AD27" s="113"/>
      <c r="AE27" s="244"/>
      <c r="AF27" s="244"/>
    </row>
    <row r="28" spans="1:32" s="112" customFormat="1" ht="15.95" customHeight="1">
      <c r="A28" s="121"/>
      <c r="B28" s="126"/>
      <c r="C28" s="781"/>
      <c r="D28" s="841"/>
      <c r="E28" s="844"/>
      <c r="F28" s="764"/>
      <c r="G28" s="840">
        <f t="shared" si="1"/>
        <v>0</v>
      </c>
      <c r="H28" s="846" t="e">
        <f t="shared" si="0"/>
        <v>#DIV/0!</v>
      </c>
      <c r="I28" s="284" t="s">
        <v>115</v>
      </c>
      <c r="J28" s="132">
        <v>767941200</v>
      </c>
      <c r="K28" s="61" t="s">
        <v>276</v>
      </c>
      <c r="L28" s="62" t="s">
        <v>292</v>
      </c>
      <c r="M28" s="842">
        <v>7.3600000000000002E-3</v>
      </c>
      <c r="N28" s="842"/>
      <c r="O28" s="577" t="s">
        <v>294</v>
      </c>
      <c r="P28" s="133">
        <f>ROUNDUP(SUM(J28*M28),-3)</f>
        <v>5653000</v>
      </c>
      <c r="Q28" s="64" t="s">
        <v>276</v>
      </c>
      <c r="AD28" s="113"/>
      <c r="AE28" s="244"/>
      <c r="AF28" s="244"/>
    </row>
    <row r="29" spans="1:32" s="112" customFormat="1" ht="15.95" customHeight="1">
      <c r="A29" s="121" t="s">
        <v>307</v>
      </c>
      <c r="B29" s="126"/>
      <c r="C29" s="738" t="s">
        <v>180</v>
      </c>
      <c r="D29" s="742">
        <v>29190</v>
      </c>
      <c r="E29" s="725">
        <f>+P29/1000</f>
        <v>23400</v>
      </c>
      <c r="F29" s="764">
        <v>24295</v>
      </c>
      <c r="G29" s="714">
        <f>+E29-D29</f>
        <v>-5790</v>
      </c>
      <c r="H29" s="760">
        <f t="shared" si="0"/>
        <v>-19.835560123329905</v>
      </c>
      <c r="I29" s="282"/>
      <c r="J29" s="125"/>
      <c r="K29" s="57"/>
      <c r="L29" s="534"/>
      <c r="M29" s="534" t="s">
        <v>313</v>
      </c>
      <c r="N29" s="534"/>
      <c r="O29" s="534"/>
      <c r="P29" s="125">
        <f>SUM(P30:P34)</f>
        <v>23400000</v>
      </c>
      <c r="Q29" s="42" t="s">
        <v>276</v>
      </c>
      <c r="AD29" s="113"/>
      <c r="AE29" s="244"/>
      <c r="AF29" s="244"/>
    </row>
    <row r="30" spans="1:32" s="112" customFormat="1" ht="15.95" customHeight="1">
      <c r="A30" s="121"/>
      <c r="B30" s="126"/>
      <c r="C30" s="739"/>
      <c r="D30" s="743"/>
      <c r="E30" s="740"/>
      <c r="F30" s="764"/>
      <c r="G30" s="715"/>
      <c r="H30" s="839"/>
      <c r="I30" s="281" t="s">
        <v>128</v>
      </c>
      <c r="J30" s="133">
        <v>600000</v>
      </c>
      <c r="K30" s="66" t="s">
        <v>276</v>
      </c>
      <c r="L30" s="67" t="s">
        <v>292</v>
      </c>
      <c r="M30" s="559">
        <v>14</v>
      </c>
      <c r="N30" s="559" t="s">
        <v>439</v>
      </c>
      <c r="O30" s="53" t="s">
        <v>294</v>
      </c>
      <c r="P30" s="133">
        <f>+J30*M30</f>
        <v>8400000</v>
      </c>
      <c r="Q30" s="55" t="s">
        <v>276</v>
      </c>
      <c r="AD30" s="113"/>
      <c r="AE30" s="244"/>
      <c r="AF30" s="244"/>
    </row>
    <row r="31" spans="1:32" s="112" customFormat="1" ht="15.95" customHeight="1">
      <c r="A31" s="121"/>
      <c r="B31" s="126"/>
      <c r="C31" s="739"/>
      <c r="D31" s="743"/>
      <c r="E31" s="740"/>
      <c r="F31" s="764"/>
      <c r="G31" s="715"/>
      <c r="H31" s="839"/>
      <c r="I31" s="281" t="s">
        <v>33</v>
      </c>
      <c r="J31" s="133">
        <v>50000</v>
      </c>
      <c r="K31" s="66" t="s">
        <v>276</v>
      </c>
      <c r="L31" s="67" t="s">
        <v>292</v>
      </c>
      <c r="M31" s="559">
        <v>4</v>
      </c>
      <c r="N31" s="559" t="s">
        <v>290</v>
      </c>
      <c r="O31" s="53" t="s">
        <v>294</v>
      </c>
      <c r="P31" s="133">
        <f>+J31*M31</f>
        <v>200000</v>
      </c>
      <c r="Q31" s="55" t="s">
        <v>276</v>
      </c>
      <c r="AD31" s="113"/>
      <c r="AE31" s="244"/>
      <c r="AF31" s="244"/>
    </row>
    <row r="32" spans="1:32" s="112" customFormat="1" ht="15.95" customHeight="1">
      <c r="A32" s="121"/>
      <c r="B32" s="126"/>
      <c r="C32" s="739"/>
      <c r="D32" s="743"/>
      <c r="E32" s="740"/>
      <c r="F32" s="764"/>
      <c r="G32" s="715"/>
      <c r="H32" s="839"/>
      <c r="I32" s="281" t="s">
        <v>339</v>
      </c>
      <c r="J32" s="133">
        <v>3800000</v>
      </c>
      <c r="K32" s="66" t="s">
        <v>276</v>
      </c>
      <c r="L32" s="67" t="s">
        <v>292</v>
      </c>
      <c r="M32" s="559">
        <v>3</v>
      </c>
      <c r="N32" s="559" t="s">
        <v>290</v>
      </c>
      <c r="O32" s="53" t="s">
        <v>294</v>
      </c>
      <c r="P32" s="133">
        <f>+J32*M32</f>
        <v>11400000</v>
      </c>
      <c r="Q32" s="55" t="s">
        <v>276</v>
      </c>
      <c r="AD32" s="113"/>
      <c r="AE32" s="244"/>
      <c r="AF32" s="244"/>
    </row>
    <row r="33" spans="1:32" s="112" customFormat="1" ht="15.95" customHeight="1">
      <c r="A33" s="121"/>
      <c r="B33" s="126"/>
      <c r="C33" s="739"/>
      <c r="D33" s="743"/>
      <c r="E33" s="740"/>
      <c r="F33" s="847"/>
      <c r="G33" s="715"/>
      <c r="H33" s="839"/>
      <c r="I33" s="285" t="s">
        <v>9</v>
      </c>
      <c r="J33" s="133">
        <v>1250000</v>
      </c>
      <c r="K33" s="66" t="s">
        <v>276</v>
      </c>
      <c r="L33" s="67" t="s">
        <v>292</v>
      </c>
      <c r="M33" s="559">
        <v>2</v>
      </c>
      <c r="N33" s="559" t="s">
        <v>290</v>
      </c>
      <c r="O33" s="53" t="s">
        <v>294</v>
      </c>
      <c r="P33" s="133">
        <f>+J33*M33</f>
        <v>2500000</v>
      </c>
      <c r="Q33" s="55" t="s">
        <v>276</v>
      </c>
      <c r="AD33" s="113"/>
      <c r="AE33" s="244"/>
      <c r="AF33" s="244"/>
    </row>
    <row r="34" spans="1:32" s="112" customFormat="1" ht="15.95" customHeight="1">
      <c r="A34" s="121"/>
      <c r="B34" s="208"/>
      <c r="C34" s="773"/>
      <c r="D34" s="744"/>
      <c r="E34" s="741"/>
      <c r="F34" s="543"/>
      <c r="G34" s="716"/>
      <c r="H34" s="843"/>
      <c r="I34" s="284" t="s">
        <v>135</v>
      </c>
      <c r="J34" s="132">
        <v>300000</v>
      </c>
      <c r="K34" s="61" t="s">
        <v>276</v>
      </c>
      <c r="L34" s="62" t="s">
        <v>292</v>
      </c>
      <c r="M34" s="577">
        <v>3</v>
      </c>
      <c r="N34" s="577" t="s">
        <v>290</v>
      </c>
      <c r="O34" s="63" t="s">
        <v>294</v>
      </c>
      <c r="P34" s="132">
        <f>+J34*M34</f>
        <v>900000</v>
      </c>
      <c r="Q34" s="64" t="s">
        <v>276</v>
      </c>
      <c r="AD34" s="113"/>
      <c r="AE34" s="244"/>
      <c r="AF34" s="244"/>
    </row>
    <row r="35" spans="1:32" s="112" customFormat="1" ht="20.100000000000001" customHeight="1">
      <c r="A35" s="102" t="s">
        <v>296</v>
      </c>
      <c r="B35" s="286" t="s">
        <v>287</v>
      </c>
      <c r="C35" s="271" t="s">
        <v>299</v>
      </c>
      <c r="D35" s="272">
        <f>SUM(D36,D40,D43)</f>
        <v>6035</v>
      </c>
      <c r="E35" s="273">
        <f>SUM(E36:E48)</f>
        <v>13600</v>
      </c>
      <c r="F35" s="274">
        <f>SUM(F36,F43)</f>
        <v>12549</v>
      </c>
      <c r="G35" s="275">
        <f t="shared" si="1"/>
        <v>7565</v>
      </c>
      <c r="H35" s="276">
        <f t="shared" si="0"/>
        <v>125.35211267605635</v>
      </c>
      <c r="I35" s="287"/>
      <c r="J35" s="133"/>
      <c r="K35" s="66"/>
      <c r="L35" s="559"/>
      <c r="M35" s="559"/>
      <c r="N35" s="559"/>
      <c r="O35" s="559"/>
      <c r="P35" s="133">
        <f>SUM(P36,P40,P43)</f>
        <v>13600000</v>
      </c>
      <c r="Q35" s="55" t="s">
        <v>276</v>
      </c>
      <c r="AD35" s="113"/>
      <c r="AE35" s="244"/>
      <c r="AF35" s="244"/>
    </row>
    <row r="36" spans="1:32" s="112" customFormat="1" ht="15.95" customHeight="1">
      <c r="A36" s="121"/>
      <c r="B36" s="538" t="s">
        <v>308</v>
      </c>
      <c r="C36" s="738" t="s">
        <v>55</v>
      </c>
      <c r="D36" s="742">
        <v>2206</v>
      </c>
      <c r="E36" s="725">
        <f>+P36/1000</f>
        <v>2300</v>
      </c>
      <c r="F36" s="730">
        <v>9823</v>
      </c>
      <c r="G36" s="714">
        <f t="shared" si="1"/>
        <v>94</v>
      </c>
      <c r="H36" s="704">
        <f t="shared" si="0"/>
        <v>4.2611060743427025</v>
      </c>
      <c r="I36" s="56"/>
      <c r="J36" s="125"/>
      <c r="K36" s="57"/>
      <c r="L36" s="534"/>
      <c r="M36" s="609" t="s">
        <v>313</v>
      </c>
      <c r="N36" s="609"/>
      <c r="O36" s="609"/>
      <c r="P36" s="125">
        <f>SUM(P37:P39)</f>
        <v>2300000</v>
      </c>
      <c r="Q36" s="42" t="s">
        <v>276</v>
      </c>
      <c r="AD36" s="113"/>
      <c r="AE36" s="244"/>
      <c r="AF36" s="244"/>
    </row>
    <row r="37" spans="1:32" s="112" customFormat="1" ht="15.95" customHeight="1">
      <c r="A37" s="121"/>
      <c r="B37" s="126"/>
      <c r="C37" s="739"/>
      <c r="D37" s="743"/>
      <c r="E37" s="740"/>
      <c r="F37" s="734"/>
      <c r="G37" s="715"/>
      <c r="H37" s="705"/>
      <c r="I37" s="65" t="s">
        <v>45</v>
      </c>
      <c r="J37" s="133">
        <v>100000</v>
      </c>
      <c r="K37" s="66" t="s">
        <v>276</v>
      </c>
      <c r="L37" s="67" t="s">
        <v>292</v>
      </c>
      <c r="M37" s="559">
        <v>12</v>
      </c>
      <c r="N37" s="559" t="s">
        <v>291</v>
      </c>
      <c r="O37" s="53" t="s">
        <v>294</v>
      </c>
      <c r="P37" s="133">
        <v>500000</v>
      </c>
      <c r="Q37" s="55" t="s">
        <v>276</v>
      </c>
      <c r="AD37" s="113"/>
      <c r="AE37" s="244"/>
      <c r="AF37" s="244"/>
    </row>
    <row r="38" spans="1:32" s="112" customFormat="1" ht="15.95" customHeight="1">
      <c r="A38" s="121"/>
      <c r="B38" s="126"/>
      <c r="C38" s="739"/>
      <c r="D38" s="743"/>
      <c r="E38" s="740"/>
      <c r="F38" s="731"/>
      <c r="G38" s="715"/>
      <c r="H38" s="705"/>
      <c r="I38" s="281" t="s">
        <v>87</v>
      </c>
      <c r="J38" s="133">
        <v>20000</v>
      </c>
      <c r="K38" s="66" t="s">
        <v>276</v>
      </c>
      <c r="L38" s="67" t="s">
        <v>292</v>
      </c>
      <c r="M38" s="559">
        <v>5</v>
      </c>
      <c r="N38" s="559" t="s">
        <v>290</v>
      </c>
      <c r="O38" s="53" t="s">
        <v>294</v>
      </c>
      <c r="P38" s="133">
        <f>SUM(J38*M38)</f>
        <v>100000</v>
      </c>
      <c r="Q38" s="55" t="s">
        <v>276</v>
      </c>
      <c r="AD38" s="113"/>
      <c r="AE38" s="244"/>
      <c r="AF38" s="244"/>
    </row>
    <row r="39" spans="1:32" s="112" customFormat="1" ht="15.95" customHeight="1">
      <c r="A39" s="288"/>
      <c r="B39" s="126"/>
      <c r="C39" s="773"/>
      <c r="D39" s="744"/>
      <c r="E39" s="741"/>
      <c r="F39" s="544"/>
      <c r="G39" s="716"/>
      <c r="H39" s="717"/>
      <c r="I39" s="284" t="s">
        <v>361</v>
      </c>
      <c r="J39" s="133">
        <v>100000</v>
      </c>
      <c r="K39" s="66" t="s">
        <v>276</v>
      </c>
      <c r="L39" s="67" t="s">
        <v>292</v>
      </c>
      <c r="M39" s="559">
        <v>17</v>
      </c>
      <c r="N39" s="559" t="s">
        <v>290</v>
      </c>
      <c r="O39" s="53" t="s">
        <v>294</v>
      </c>
      <c r="P39" s="133">
        <f>SUM(J39*M39)</f>
        <v>1700000</v>
      </c>
      <c r="Q39" s="55" t="s">
        <v>276</v>
      </c>
      <c r="AD39" s="113"/>
      <c r="AE39" s="244"/>
      <c r="AF39" s="244"/>
    </row>
    <row r="40" spans="1:32" s="112" customFormat="1" ht="15.95" customHeight="1">
      <c r="A40" s="289"/>
      <c r="B40" s="538"/>
      <c r="C40" s="738" t="s">
        <v>160</v>
      </c>
      <c r="D40" s="742">
        <v>900</v>
      </c>
      <c r="E40" s="725">
        <f>P40/1000</f>
        <v>1300</v>
      </c>
      <c r="F40" s="542"/>
      <c r="G40" s="714">
        <f>E40-D40</f>
        <v>400</v>
      </c>
      <c r="H40" s="760">
        <f>G40/D40*100</f>
        <v>44.444444444444443</v>
      </c>
      <c r="I40" s="290"/>
      <c r="J40" s="125"/>
      <c r="K40" s="57"/>
      <c r="L40" s="534"/>
      <c r="M40" s="609" t="s">
        <v>313</v>
      </c>
      <c r="N40" s="609"/>
      <c r="O40" s="609"/>
      <c r="P40" s="125">
        <f>SUM(P41:P42)</f>
        <v>1300000</v>
      </c>
      <c r="Q40" s="42" t="s">
        <v>276</v>
      </c>
      <c r="AD40" s="113"/>
      <c r="AE40" s="244"/>
      <c r="AF40" s="244"/>
    </row>
    <row r="41" spans="1:32" s="112" customFormat="1" ht="15.95" customHeight="1">
      <c r="A41" s="121"/>
      <c r="B41" s="538"/>
      <c r="C41" s="739"/>
      <c r="D41" s="743"/>
      <c r="E41" s="740"/>
      <c r="F41" s="544"/>
      <c r="G41" s="715"/>
      <c r="H41" s="839"/>
      <c r="I41" s="65" t="s">
        <v>15</v>
      </c>
      <c r="J41" s="133">
        <v>250000</v>
      </c>
      <c r="K41" s="66" t="s">
        <v>276</v>
      </c>
      <c r="L41" s="67" t="s">
        <v>292</v>
      </c>
      <c r="M41" s="559">
        <v>2</v>
      </c>
      <c r="N41" s="559" t="s">
        <v>290</v>
      </c>
      <c r="O41" s="53" t="s">
        <v>294</v>
      </c>
      <c r="P41" s="133">
        <f>SUM(J41*M41)</f>
        <v>500000</v>
      </c>
      <c r="Q41" s="55" t="s">
        <v>276</v>
      </c>
      <c r="AD41" s="113"/>
      <c r="AE41" s="244"/>
      <c r="AF41" s="244"/>
    </row>
    <row r="42" spans="1:32" s="112" customFormat="1" ht="15.95" customHeight="1">
      <c r="A42" s="121"/>
      <c r="B42" s="126"/>
      <c r="C42" s="773"/>
      <c r="D42" s="744"/>
      <c r="E42" s="741"/>
      <c r="F42" s="544"/>
      <c r="G42" s="716"/>
      <c r="H42" s="843"/>
      <c r="I42" s="65" t="s">
        <v>230</v>
      </c>
      <c r="J42" s="133">
        <v>200000</v>
      </c>
      <c r="K42" s="66" t="s">
        <v>276</v>
      </c>
      <c r="L42" s="67" t="s">
        <v>292</v>
      </c>
      <c r="M42" s="559">
        <v>4</v>
      </c>
      <c r="N42" s="559" t="s">
        <v>290</v>
      </c>
      <c r="O42" s="53" t="s">
        <v>294</v>
      </c>
      <c r="P42" s="133">
        <f>SUM(J42*M42)</f>
        <v>800000</v>
      </c>
      <c r="Q42" s="55" t="s">
        <v>276</v>
      </c>
      <c r="AD42" s="113"/>
      <c r="AE42" s="244"/>
      <c r="AF42" s="244"/>
    </row>
    <row r="43" spans="1:32" s="112" customFormat="1" ht="15.95" customHeight="1">
      <c r="A43" s="121"/>
      <c r="B43" s="126"/>
      <c r="C43" s="775" t="s">
        <v>286</v>
      </c>
      <c r="D43" s="742">
        <v>2929</v>
      </c>
      <c r="E43" s="725">
        <f>+P43/1000</f>
        <v>10000</v>
      </c>
      <c r="F43" s="730">
        <v>2726</v>
      </c>
      <c r="G43" s="714">
        <f t="shared" si="1"/>
        <v>7071</v>
      </c>
      <c r="H43" s="760">
        <f>+G43/D43*100</f>
        <v>241.41345168999658</v>
      </c>
      <c r="I43" s="56"/>
      <c r="J43" s="125"/>
      <c r="K43" s="57"/>
      <c r="L43" s="534"/>
      <c r="M43" s="609" t="s">
        <v>313</v>
      </c>
      <c r="N43" s="609"/>
      <c r="O43" s="609"/>
      <c r="P43" s="125">
        <f>SUM(P44:P48)</f>
        <v>10000000</v>
      </c>
      <c r="Q43" s="42" t="s">
        <v>276</v>
      </c>
      <c r="AD43" s="113"/>
      <c r="AE43" s="244"/>
      <c r="AF43" s="244"/>
    </row>
    <row r="44" spans="1:32" s="112" customFormat="1" ht="15.95" customHeight="1">
      <c r="A44" s="121"/>
      <c r="B44" s="126"/>
      <c r="C44" s="777"/>
      <c r="D44" s="743"/>
      <c r="E44" s="740"/>
      <c r="F44" s="734"/>
      <c r="G44" s="715">
        <f t="shared" si="1"/>
        <v>0</v>
      </c>
      <c r="H44" s="839" t="e">
        <f>+G44/D44*100</f>
        <v>#DIV/0!</v>
      </c>
      <c r="I44" s="65" t="s">
        <v>419</v>
      </c>
      <c r="J44" s="133">
        <v>200000</v>
      </c>
      <c r="K44" s="66" t="s">
        <v>276</v>
      </c>
      <c r="L44" s="67" t="s">
        <v>292</v>
      </c>
      <c r="M44" s="559">
        <v>2</v>
      </c>
      <c r="N44" s="559" t="s">
        <v>290</v>
      </c>
      <c r="O44" s="53" t="s">
        <v>294</v>
      </c>
      <c r="P44" s="133">
        <v>400000</v>
      </c>
      <c r="Q44" s="55" t="s">
        <v>276</v>
      </c>
      <c r="AD44" s="113"/>
      <c r="AE44" s="244"/>
      <c r="AF44" s="244"/>
    </row>
    <row r="45" spans="1:32" s="112" customFormat="1" ht="15.95" customHeight="1">
      <c r="A45" s="121"/>
      <c r="B45" s="126"/>
      <c r="C45" s="777"/>
      <c r="D45" s="743"/>
      <c r="E45" s="740"/>
      <c r="F45" s="734"/>
      <c r="G45" s="715"/>
      <c r="H45" s="839"/>
      <c r="I45" s="65" t="s">
        <v>50</v>
      </c>
      <c r="J45" s="133">
        <v>1750000</v>
      </c>
      <c r="K45" s="66" t="s">
        <v>276</v>
      </c>
      <c r="L45" s="67" t="s">
        <v>292</v>
      </c>
      <c r="M45" s="559">
        <v>4</v>
      </c>
      <c r="N45" s="559" t="s">
        <v>290</v>
      </c>
      <c r="O45" s="53" t="s">
        <v>294</v>
      </c>
      <c r="P45" s="133">
        <f>SUM(J45*M45)</f>
        <v>7000000</v>
      </c>
      <c r="Q45" s="55" t="s">
        <v>276</v>
      </c>
      <c r="AD45" s="113"/>
      <c r="AE45" s="244"/>
      <c r="AF45" s="244"/>
    </row>
    <row r="46" spans="1:32" s="112" customFormat="1" ht="15.95" customHeight="1">
      <c r="A46" s="121"/>
      <c r="B46" s="126"/>
      <c r="C46" s="777"/>
      <c r="D46" s="743"/>
      <c r="E46" s="740"/>
      <c r="F46" s="734"/>
      <c r="G46" s="715">
        <f t="shared" si="1"/>
        <v>0</v>
      </c>
      <c r="H46" s="839" t="e">
        <f t="shared" ref="H46:H56" si="3">+G46/D46*100</f>
        <v>#DIV/0!</v>
      </c>
      <c r="I46" s="65" t="s">
        <v>416</v>
      </c>
      <c r="J46" s="133">
        <v>500000</v>
      </c>
      <c r="K46" s="66" t="s">
        <v>276</v>
      </c>
      <c r="L46" s="67" t="s">
        <v>292</v>
      </c>
      <c r="M46" s="559">
        <v>4</v>
      </c>
      <c r="N46" s="559" t="s">
        <v>290</v>
      </c>
      <c r="O46" s="53" t="s">
        <v>294</v>
      </c>
      <c r="P46" s="133">
        <f>SUM(J46*M46)</f>
        <v>2000000</v>
      </c>
      <c r="Q46" s="55" t="s">
        <v>276</v>
      </c>
      <c r="AD46" s="113"/>
      <c r="AE46" s="244"/>
      <c r="AF46" s="244"/>
    </row>
    <row r="47" spans="1:32" s="112" customFormat="1" ht="15.95" customHeight="1">
      <c r="A47" s="121"/>
      <c r="B47" s="126"/>
      <c r="C47" s="777"/>
      <c r="D47" s="743"/>
      <c r="E47" s="740"/>
      <c r="F47" s="734"/>
      <c r="G47" s="715"/>
      <c r="H47" s="839"/>
      <c r="I47" s="65" t="s">
        <v>226</v>
      </c>
      <c r="J47" s="133">
        <v>100000</v>
      </c>
      <c r="K47" s="66" t="s">
        <v>276</v>
      </c>
      <c r="L47" s="67" t="s">
        <v>292</v>
      </c>
      <c r="M47" s="559">
        <v>2</v>
      </c>
      <c r="N47" s="559" t="s">
        <v>290</v>
      </c>
      <c r="O47" s="53" t="s">
        <v>294</v>
      </c>
      <c r="P47" s="133">
        <f>SUM(J47*M47)</f>
        <v>200000</v>
      </c>
      <c r="Q47" s="55" t="s">
        <v>276</v>
      </c>
      <c r="AD47" s="113"/>
      <c r="AE47" s="244"/>
      <c r="AF47" s="244"/>
    </row>
    <row r="48" spans="1:32" s="112" customFormat="1" ht="15.95" customHeight="1">
      <c r="A48" s="121"/>
      <c r="B48" s="126"/>
      <c r="C48" s="777"/>
      <c r="D48" s="743"/>
      <c r="E48" s="740"/>
      <c r="F48" s="731"/>
      <c r="G48" s="715">
        <f t="shared" si="1"/>
        <v>0</v>
      </c>
      <c r="H48" s="839" t="e">
        <f t="shared" si="3"/>
        <v>#DIV/0!</v>
      </c>
      <c r="I48" s="65" t="s">
        <v>345</v>
      </c>
      <c r="J48" s="133">
        <v>100000</v>
      </c>
      <c r="K48" s="66" t="s">
        <v>276</v>
      </c>
      <c r="L48" s="67" t="s">
        <v>292</v>
      </c>
      <c r="M48" s="559">
        <v>4</v>
      </c>
      <c r="N48" s="559" t="s">
        <v>290</v>
      </c>
      <c r="O48" s="53" t="s">
        <v>294</v>
      </c>
      <c r="P48" s="133">
        <f>SUM(J48*M48)</f>
        <v>400000</v>
      </c>
      <c r="Q48" s="55" t="s">
        <v>276</v>
      </c>
      <c r="AD48" s="113"/>
      <c r="AE48" s="244"/>
      <c r="AF48" s="244"/>
    </row>
    <row r="49" spans="1:32" s="112" customFormat="1" ht="20.100000000000001" customHeight="1">
      <c r="A49" s="121"/>
      <c r="B49" s="209" t="s">
        <v>327</v>
      </c>
      <c r="C49" s="291" t="s">
        <v>299</v>
      </c>
      <c r="D49" s="292">
        <f>SUM(D50:D62,D63:D77)</f>
        <v>905115</v>
      </c>
      <c r="E49" s="293">
        <f>SUM(E50:E77)</f>
        <v>413972.79994</v>
      </c>
      <c r="F49" s="294">
        <f>SUM(F50:F62,F63:F77)</f>
        <v>274672</v>
      </c>
      <c r="G49" s="295">
        <f>E49-D49</f>
        <v>-491142.20006</v>
      </c>
      <c r="H49" s="296">
        <f t="shared" si="3"/>
        <v>-54.262961066825767</v>
      </c>
      <c r="I49" s="56"/>
      <c r="J49" s="125"/>
      <c r="K49" s="57"/>
      <c r="L49" s="57"/>
      <c r="M49" s="57"/>
      <c r="N49" s="57"/>
      <c r="O49" s="57"/>
      <c r="P49" s="120">
        <f>SUM(P50,P52,P59,P63,P68,P75)</f>
        <v>413972799.94</v>
      </c>
      <c r="Q49" s="42" t="s">
        <v>276</v>
      </c>
      <c r="AD49" s="113"/>
      <c r="AE49" s="244"/>
      <c r="AF49" s="244"/>
    </row>
    <row r="50" spans="1:32" s="112" customFormat="1" ht="15.95" customHeight="1">
      <c r="A50" s="121"/>
      <c r="B50" s="126"/>
      <c r="C50" s="775" t="s">
        <v>330</v>
      </c>
      <c r="D50" s="742">
        <v>300</v>
      </c>
      <c r="E50" s="725">
        <f>+P50/1000</f>
        <v>500</v>
      </c>
      <c r="F50" s="730">
        <v>107</v>
      </c>
      <c r="G50" s="714">
        <f t="shared" si="1"/>
        <v>200</v>
      </c>
      <c r="H50" s="760">
        <f t="shared" si="3"/>
        <v>66.666666666666657</v>
      </c>
      <c r="I50" s="56"/>
      <c r="J50" s="125"/>
      <c r="K50" s="57"/>
      <c r="L50" s="534"/>
      <c r="M50" s="534" t="s">
        <v>313</v>
      </c>
      <c r="N50" s="534"/>
      <c r="O50" s="534"/>
      <c r="P50" s="125">
        <f>SUM(P51)</f>
        <v>500000</v>
      </c>
      <c r="Q50" s="42" t="s">
        <v>276</v>
      </c>
      <c r="AD50" s="113"/>
      <c r="AE50" s="244"/>
      <c r="AF50" s="244"/>
    </row>
    <row r="51" spans="1:32" s="112" customFormat="1" ht="15.95" customHeight="1">
      <c r="A51" s="121"/>
      <c r="B51" s="297"/>
      <c r="C51" s="776"/>
      <c r="D51" s="744"/>
      <c r="E51" s="741"/>
      <c r="F51" s="731"/>
      <c r="G51" s="716">
        <f t="shared" si="1"/>
        <v>0</v>
      </c>
      <c r="H51" s="843" t="e">
        <f t="shared" si="3"/>
        <v>#DIV/0!</v>
      </c>
      <c r="I51" s="59" t="s">
        <v>197</v>
      </c>
      <c r="J51" s="132">
        <v>100000</v>
      </c>
      <c r="K51" s="61" t="s">
        <v>276</v>
      </c>
      <c r="L51" s="62" t="s">
        <v>292</v>
      </c>
      <c r="M51" s="577">
        <v>5</v>
      </c>
      <c r="N51" s="577" t="s">
        <v>290</v>
      </c>
      <c r="O51" s="63" t="s">
        <v>294</v>
      </c>
      <c r="P51" s="132">
        <f>SUM(J51*M51)</f>
        <v>500000</v>
      </c>
      <c r="Q51" s="64" t="s">
        <v>276</v>
      </c>
      <c r="AD51" s="113"/>
      <c r="AE51" s="244"/>
      <c r="AF51" s="244"/>
    </row>
    <row r="52" spans="1:32" s="112" customFormat="1" ht="15.95" customHeight="1">
      <c r="A52" s="121"/>
      <c r="B52" s="126"/>
      <c r="C52" s="816" t="s">
        <v>247</v>
      </c>
      <c r="D52" s="742">
        <v>208844</v>
      </c>
      <c r="E52" s="725">
        <f>+P52/1000</f>
        <v>208844</v>
      </c>
      <c r="F52" s="730">
        <v>27504</v>
      </c>
      <c r="G52" s="714">
        <f t="shared" si="1"/>
        <v>0</v>
      </c>
      <c r="H52" s="760">
        <f t="shared" si="3"/>
        <v>0</v>
      </c>
      <c r="I52" s="56"/>
      <c r="J52" s="125"/>
      <c r="K52" s="57"/>
      <c r="L52" s="57"/>
      <c r="M52" s="609" t="s">
        <v>313</v>
      </c>
      <c r="N52" s="609"/>
      <c r="O52" s="609"/>
      <c r="P52" s="120">
        <f>SUM(P53:P58)</f>
        <v>208844000</v>
      </c>
      <c r="Q52" s="42" t="s">
        <v>276</v>
      </c>
      <c r="AD52" s="113"/>
      <c r="AE52" s="244"/>
      <c r="AF52" s="244"/>
    </row>
    <row r="53" spans="1:32" s="112" customFormat="1" ht="15.95" customHeight="1">
      <c r="A53" s="121"/>
      <c r="B53" s="126"/>
      <c r="C53" s="832"/>
      <c r="D53" s="743"/>
      <c r="E53" s="740"/>
      <c r="F53" s="734"/>
      <c r="G53" s="715"/>
      <c r="H53" s="839"/>
      <c r="I53" s="65" t="s">
        <v>343</v>
      </c>
      <c r="J53" s="133">
        <v>15157000</v>
      </c>
      <c r="K53" s="66" t="s">
        <v>291</v>
      </c>
      <c r="L53" s="559" t="s">
        <v>292</v>
      </c>
      <c r="M53" s="559">
        <v>12</v>
      </c>
      <c r="N53" s="559" t="s">
        <v>291</v>
      </c>
      <c r="O53" s="559" t="s">
        <v>300</v>
      </c>
      <c r="P53" s="147">
        <f>J53*M53</f>
        <v>181884000</v>
      </c>
      <c r="Q53" s="55" t="s">
        <v>276</v>
      </c>
      <c r="AD53" s="113"/>
      <c r="AE53" s="244"/>
      <c r="AF53" s="244"/>
    </row>
    <row r="54" spans="1:32" s="112" customFormat="1" ht="15.95" customHeight="1">
      <c r="A54" s="121"/>
      <c r="B54" s="126"/>
      <c r="C54" s="777"/>
      <c r="D54" s="743"/>
      <c r="E54" s="740"/>
      <c r="F54" s="734"/>
      <c r="G54" s="715">
        <f t="shared" si="1"/>
        <v>0</v>
      </c>
      <c r="H54" s="839" t="e">
        <f t="shared" si="3"/>
        <v>#DIV/0!</v>
      </c>
      <c r="I54" s="65" t="s">
        <v>400</v>
      </c>
      <c r="J54" s="133">
        <v>2805000</v>
      </c>
      <c r="K54" s="66" t="s">
        <v>276</v>
      </c>
      <c r="L54" s="67" t="s">
        <v>292</v>
      </c>
      <c r="M54" s="559">
        <v>2</v>
      </c>
      <c r="N54" s="559" t="s">
        <v>290</v>
      </c>
      <c r="O54" s="53" t="s">
        <v>294</v>
      </c>
      <c r="P54" s="133">
        <f>SUM(J54*M54)</f>
        <v>5610000</v>
      </c>
      <c r="Q54" s="55" t="s">
        <v>276</v>
      </c>
      <c r="AD54" s="113"/>
      <c r="AE54" s="244"/>
      <c r="AF54" s="244"/>
    </row>
    <row r="55" spans="1:32" s="112" customFormat="1" ht="15.95" customHeight="1">
      <c r="A55" s="121"/>
      <c r="B55" s="126"/>
      <c r="C55" s="777"/>
      <c r="D55" s="743"/>
      <c r="E55" s="740"/>
      <c r="F55" s="734"/>
      <c r="G55" s="715"/>
      <c r="H55" s="839"/>
      <c r="I55" s="65" t="s">
        <v>367</v>
      </c>
      <c r="J55" s="133">
        <v>2875000</v>
      </c>
      <c r="K55" s="66" t="s">
        <v>276</v>
      </c>
      <c r="L55" s="67" t="s">
        <v>292</v>
      </c>
      <c r="M55" s="559">
        <v>2</v>
      </c>
      <c r="N55" s="559" t="s">
        <v>290</v>
      </c>
      <c r="O55" s="53" t="s">
        <v>294</v>
      </c>
      <c r="P55" s="133">
        <f>SUM(J55*M55)</f>
        <v>5750000</v>
      </c>
      <c r="Q55" s="55" t="s">
        <v>276</v>
      </c>
      <c r="AD55" s="113"/>
      <c r="AE55" s="244"/>
      <c r="AF55" s="244"/>
    </row>
    <row r="56" spans="1:32" s="112" customFormat="1" ht="15.95" customHeight="1">
      <c r="A56" s="121"/>
      <c r="B56" s="126"/>
      <c r="C56" s="777"/>
      <c r="D56" s="743"/>
      <c r="E56" s="740"/>
      <c r="F56" s="734"/>
      <c r="G56" s="715">
        <f t="shared" si="1"/>
        <v>0</v>
      </c>
      <c r="H56" s="839" t="e">
        <f t="shared" si="3"/>
        <v>#DIV/0!</v>
      </c>
      <c r="I56" s="65" t="s">
        <v>66</v>
      </c>
      <c r="J56" s="133">
        <v>900000</v>
      </c>
      <c r="K56" s="66" t="s">
        <v>276</v>
      </c>
      <c r="L56" s="67" t="s">
        <v>292</v>
      </c>
      <c r="M56" s="559">
        <v>12</v>
      </c>
      <c r="N56" s="559" t="s">
        <v>291</v>
      </c>
      <c r="O56" s="53" t="s">
        <v>294</v>
      </c>
      <c r="P56" s="133">
        <f>SUM(J56*M56)</f>
        <v>10800000</v>
      </c>
      <c r="Q56" s="55" t="s">
        <v>276</v>
      </c>
      <c r="AD56" s="113"/>
      <c r="AE56" s="244"/>
      <c r="AF56" s="244"/>
    </row>
    <row r="57" spans="1:32" s="112" customFormat="1" ht="15.95" customHeight="1">
      <c r="A57" s="121"/>
      <c r="B57" s="126"/>
      <c r="C57" s="777"/>
      <c r="D57" s="743"/>
      <c r="E57" s="740"/>
      <c r="F57" s="734"/>
      <c r="G57" s="715"/>
      <c r="H57" s="839"/>
      <c r="I57" s="65" t="s">
        <v>118</v>
      </c>
      <c r="J57" s="133">
        <v>200000</v>
      </c>
      <c r="K57" s="66" t="s">
        <v>276</v>
      </c>
      <c r="L57" s="67" t="s">
        <v>292</v>
      </c>
      <c r="M57" s="559">
        <v>12</v>
      </c>
      <c r="N57" s="559" t="s">
        <v>291</v>
      </c>
      <c r="O57" s="53" t="s">
        <v>294</v>
      </c>
      <c r="P57" s="133">
        <f>SUM(J57*M57)</f>
        <v>2400000</v>
      </c>
      <c r="Q57" s="55" t="s">
        <v>276</v>
      </c>
      <c r="AD57" s="113"/>
      <c r="AE57" s="244"/>
      <c r="AF57" s="244"/>
    </row>
    <row r="58" spans="1:32" s="112" customFormat="1" ht="15.95" customHeight="1">
      <c r="A58" s="121"/>
      <c r="B58" s="126"/>
      <c r="C58" s="776"/>
      <c r="D58" s="744"/>
      <c r="E58" s="741"/>
      <c r="F58" s="731"/>
      <c r="G58" s="716">
        <f t="shared" si="1"/>
        <v>0</v>
      </c>
      <c r="H58" s="843" t="e">
        <f t="shared" ref="H58:H68" si="4">+G58/D58*100</f>
        <v>#DIV/0!</v>
      </c>
      <c r="I58" s="59" t="s">
        <v>85</v>
      </c>
      <c r="J58" s="132">
        <v>200000</v>
      </c>
      <c r="K58" s="61" t="s">
        <v>276</v>
      </c>
      <c r="L58" s="62" t="s">
        <v>292</v>
      </c>
      <c r="M58" s="577">
        <v>12</v>
      </c>
      <c r="N58" s="577" t="s">
        <v>291</v>
      </c>
      <c r="O58" s="63" t="s">
        <v>294</v>
      </c>
      <c r="P58" s="132">
        <f>SUM(J58*M58)</f>
        <v>2400000</v>
      </c>
      <c r="Q58" s="64" t="s">
        <v>276</v>
      </c>
      <c r="AD58" s="113"/>
      <c r="AE58" s="244"/>
      <c r="AF58" s="244"/>
    </row>
    <row r="59" spans="1:32" s="112" customFormat="1" ht="15.95" customHeight="1">
      <c r="A59" s="121"/>
      <c r="B59" s="126"/>
      <c r="C59" s="777" t="s">
        <v>99</v>
      </c>
      <c r="D59" s="743">
        <v>7020</v>
      </c>
      <c r="E59" s="740">
        <f>P59/1000</f>
        <v>8220</v>
      </c>
      <c r="F59" s="734">
        <v>9102</v>
      </c>
      <c r="G59" s="715">
        <f>+E59-D59</f>
        <v>1200</v>
      </c>
      <c r="H59" s="839">
        <f t="shared" si="4"/>
        <v>17.094017094017094</v>
      </c>
      <c r="I59" s="65"/>
      <c r="J59" s="133"/>
      <c r="K59" s="66"/>
      <c r="L59" s="66"/>
      <c r="M59" s="792" t="s">
        <v>313</v>
      </c>
      <c r="N59" s="792"/>
      <c r="O59" s="792"/>
      <c r="P59" s="147">
        <f>SUM(P60:P62)</f>
        <v>8220000</v>
      </c>
      <c r="Q59" s="55" t="s">
        <v>276</v>
      </c>
      <c r="AD59" s="113"/>
      <c r="AE59" s="244"/>
      <c r="AF59" s="244"/>
    </row>
    <row r="60" spans="1:32" s="112" customFormat="1" ht="15.95" customHeight="1">
      <c r="A60" s="121"/>
      <c r="B60" s="126"/>
      <c r="C60" s="777"/>
      <c r="D60" s="743"/>
      <c r="E60" s="740"/>
      <c r="F60" s="734"/>
      <c r="G60" s="715">
        <f>+E60-D60</f>
        <v>0</v>
      </c>
      <c r="H60" s="839" t="e">
        <f t="shared" si="4"/>
        <v>#DIV/0!</v>
      </c>
      <c r="I60" s="65" t="s">
        <v>376</v>
      </c>
      <c r="J60" s="133">
        <v>400000</v>
      </c>
      <c r="K60" s="66" t="s">
        <v>276</v>
      </c>
      <c r="L60" s="67" t="s">
        <v>292</v>
      </c>
      <c r="M60" s="559">
        <v>12</v>
      </c>
      <c r="N60" s="559" t="s">
        <v>291</v>
      </c>
      <c r="O60" s="53" t="s">
        <v>294</v>
      </c>
      <c r="P60" s="133">
        <f>SUM(J60*M60)</f>
        <v>4800000</v>
      </c>
      <c r="Q60" s="55" t="s">
        <v>276</v>
      </c>
      <c r="AD60" s="113"/>
      <c r="AE60" s="244"/>
      <c r="AF60" s="244"/>
    </row>
    <row r="61" spans="1:32" s="112" customFormat="1" ht="15.95" customHeight="1">
      <c r="A61" s="121"/>
      <c r="B61" s="126"/>
      <c r="C61" s="777"/>
      <c r="D61" s="743"/>
      <c r="E61" s="740"/>
      <c r="F61" s="734"/>
      <c r="G61" s="715">
        <f>+E61-D61</f>
        <v>0</v>
      </c>
      <c r="H61" s="839" t="e">
        <f t="shared" si="4"/>
        <v>#DIV/0!</v>
      </c>
      <c r="I61" s="65" t="s">
        <v>69</v>
      </c>
      <c r="J61" s="133">
        <v>235000</v>
      </c>
      <c r="K61" s="66" t="s">
        <v>276</v>
      </c>
      <c r="L61" s="67" t="s">
        <v>292</v>
      </c>
      <c r="M61" s="559">
        <v>12</v>
      </c>
      <c r="N61" s="559" t="s">
        <v>291</v>
      </c>
      <c r="O61" s="53" t="s">
        <v>294</v>
      </c>
      <c r="P61" s="133">
        <f>SUM(J61*M61)</f>
        <v>2820000</v>
      </c>
      <c r="Q61" s="55" t="s">
        <v>276</v>
      </c>
      <c r="AD61" s="113"/>
      <c r="AE61" s="244"/>
      <c r="AF61" s="244"/>
    </row>
    <row r="62" spans="1:32" s="112" customFormat="1" ht="15.95" customHeight="1">
      <c r="A62" s="121"/>
      <c r="B62" s="126"/>
      <c r="C62" s="777"/>
      <c r="D62" s="743"/>
      <c r="E62" s="740"/>
      <c r="F62" s="734"/>
      <c r="G62" s="715">
        <f>+E62-D62</f>
        <v>0</v>
      </c>
      <c r="H62" s="839" t="e">
        <f t="shared" si="4"/>
        <v>#DIV/0!</v>
      </c>
      <c r="I62" s="65" t="s">
        <v>134</v>
      </c>
      <c r="J62" s="133">
        <v>50000</v>
      </c>
      <c r="K62" s="66" t="s">
        <v>276</v>
      </c>
      <c r="L62" s="67" t="s">
        <v>292</v>
      </c>
      <c r="M62" s="559">
        <v>12</v>
      </c>
      <c r="N62" s="559" t="s">
        <v>290</v>
      </c>
      <c r="O62" s="53" t="s">
        <v>294</v>
      </c>
      <c r="P62" s="133">
        <f>SUM(J62*M62)</f>
        <v>600000</v>
      </c>
      <c r="Q62" s="55" t="s">
        <v>276</v>
      </c>
      <c r="AD62" s="113"/>
      <c r="AE62" s="244"/>
      <c r="AF62" s="244"/>
    </row>
    <row r="63" spans="1:32" s="112" customFormat="1" ht="15.95" customHeight="1">
      <c r="A63" s="121" t="s">
        <v>307</v>
      </c>
      <c r="B63" s="126" t="s">
        <v>307</v>
      </c>
      <c r="C63" s="738" t="s">
        <v>51</v>
      </c>
      <c r="D63" s="742">
        <v>155280</v>
      </c>
      <c r="E63" s="725">
        <f>+P63/1000</f>
        <v>155808.79994</v>
      </c>
      <c r="F63" s="730">
        <v>194780</v>
      </c>
      <c r="G63" s="714">
        <f>+E63-D63</f>
        <v>528.79993999999715</v>
      </c>
      <c r="H63" s="760">
        <f t="shared" si="4"/>
        <v>0.340546071612569</v>
      </c>
      <c r="I63" s="56"/>
      <c r="J63" s="125"/>
      <c r="K63" s="57"/>
      <c r="L63" s="57"/>
      <c r="M63" s="609" t="s">
        <v>313</v>
      </c>
      <c r="N63" s="609"/>
      <c r="O63" s="609"/>
      <c r="P63" s="120">
        <f>SUM(P64:P67)</f>
        <v>155808799.94</v>
      </c>
      <c r="Q63" s="42" t="s">
        <v>276</v>
      </c>
      <c r="AD63" s="113"/>
      <c r="AE63" s="244"/>
      <c r="AF63" s="244"/>
    </row>
    <row r="64" spans="1:32" s="112" customFormat="1" ht="15.95" customHeight="1">
      <c r="A64" s="121"/>
      <c r="B64" s="126"/>
      <c r="C64" s="739"/>
      <c r="D64" s="743"/>
      <c r="E64" s="740"/>
      <c r="F64" s="734"/>
      <c r="G64" s="715"/>
      <c r="H64" s="839"/>
      <c r="I64" s="65" t="s">
        <v>482</v>
      </c>
      <c r="J64" s="133">
        <v>1782610.71</v>
      </c>
      <c r="K64" s="66" t="s">
        <v>276</v>
      </c>
      <c r="L64" s="67" t="s">
        <v>292</v>
      </c>
      <c r="M64" s="559">
        <v>14</v>
      </c>
      <c r="N64" s="559" t="s">
        <v>290</v>
      </c>
      <c r="O64" s="53" t="s">
        <v>294</v>
      </c>
      <c r="P64" s="133">
        <f>SUM(J64*M64)</f>
        <v>24956549.939999998</v>
      </c>
      <c r="Q64" s="55" t="s">
        <v>276</v>
      </c>
      <c r="AD64" s="113"/>
      <c r="AE64" s="244"/>
      <c r="AF64" s="244"/>
    </row>
    <row r="65" spans="1:32" s="112" customFormat="1" ht="15.95" customHeight="1">
      <c r="A65" s="121"/>
      <c r="B65" s="126"/>
      <c r="C65" s="739"/>
      <c r="D65" s="743"/>
      <c r="E65" s="740"/>
      <c r="F65" s="734"/>
      <c r="G65" s="715"/>
      <c r="H65" s="839"/>
      <c r="I65" s="65" t="s">
        <v>483</v>
      </c>
      <c r="J65" s="133">
        <v>125043450</v>
      </c>
      <c r="K65" s="66" t="s">
        <v>276</v>
      </c>
      <c r="L65" s="67" t="s">
        <v>292</v>
      </c>
      <c r="M65" s="559">
        <v>1</v>
      </c>
      <c r="N65" s="559" t="s">
        <v>290</v>
      </c>
      <c r="O65" s="53" t="s">
        <v>294</v>
      </c>
      <c r="P65" s="133">
        <f>SUM(J65*M65)</f>
        <v>125043450</v>
      </c>
      <c r="Q65" s="55" t="s">
        <v>276</v>
      </c>
      <c r="AD65" s="113"/>
      <c r="AE65" s="244"/>
      <c r="AF65" s="244"/>
    </row>
    <row r="66" spans="1:32" s="112" customFormat="1" ht="15.95" customHeight="1">
      <c r="A66" s="121"/>
      <c r="B66" s="126"/>
      <c r="C66" s="739"/>
      <c r="D66" s="743"/>
      <c r="E66" s="740"/>
      <c r="F66" s="734"/>
      <c r="G66" s="715"/>
      <c r="H66" s="839"/>
      <c r="I66" s="298" t="s">
        <v>326</v>
      </c>
      <c r="J66" s="133">
        <v>3808800</v>
      </c>
      <c r="K66" s="66" t="s">
        <v>276</v>
      </c>
      <c r="L66" s="67" t="s">
        <v>292</v>
      </c>
      <c r="M66" s="559">
        <v>1</v>
      </c>
      <c r="N66" s="559" t="s">
        <v>290</v>
      </c>
      <c r="O66" s="559" t="s">
        <v>294</v>
      </c>
      <c r="P66" s="133">
        <f>SUM(J66*M66)</f>
        <v>3808800</v>
      </c>
      <c r="Q66" s="55" t="s">
        <v>276</v>
      </c>
      <c r="AD66" s="113"/>
      <c r="AE66" s="244"/>
      <c r="AF66" s="244"/>
    </row>
    <row r="67" spans="1:32" s="112" customFormat="1" ht="15.95" customHeight="1">
      <c r="A67" s="121"/>
      <c r="B67" s="126"/>
      <c r="C67" s="773"/>
      <c r="D67" s="744"/>
      <c r="E67" s="741"/>
      <c r="F67" s="731"/>
      <c r="G67" s="716"/>
      <c r="H67" s="843"/>
      <c r="I67" s="59" t="s">
        <v>348</v>
      </c>
      <c r="J67" s="132">
        <v>1000000</v>
      </c>
      <c r="K67" s="61" t="s">
        <v>276</v>
      </c>
      <c r="L67" s="62" t="s">
        <v>292</v>
      </c>
      <c r="M67" s="577">
        <v>2</v>
      </c>
      <c r="N67" s="577" t="s">
        <v>279</v>
      </c>
      <c r="O67" s="63" t="s">
        <v>294</v>
      </c>
      <c r="P67" s="132">
        <f>SUM(J67*M67)</f>
        <v>2000000</v>
      </c>
      <c r="Q67" s="64" t="s">
        <v>276</v>
      </c>
      <c r="AD67" s="113"/>
      <c r="AE67" s="244"/>
      <c r="AF67" s="244"/>
    </row>
    <row r="68" spans="1:32" s="112" customFormat="1" ht="15.95" customHeight="1">
      <c r="A68" s="102" t="s">
        <v>296</v>
      </c>
      <c r="B68" s="538" t="s">
        <v>327</v>
      </c>
      <c r="C68" s="738" t="s">
        <v>158</v>
      </c>
      <c r="D68" s="742">
        <v>531271</v>
      </c>
      <c r="E68" s="725">
        <f>+P68/1000</f>
        <v>38200</v>
      </c>
      <c r="F68" s="542">
        <v>36590</v>
      </c>
      <c r="G68" s="714">
        <f>E68-D68</f>
        <v>-493071</v>
      </c>
      <c r="H68" s="704">
        <f t="shared" si="4"/>
        <v>-92.809695993193685</v>
      </c>
      <c r="I68" s="299"/>
      <c r="J68" s="300"/>
      <c r="K68" s="57"/>
      <c r="L68" s="534"/>
      <c r="M68" s="609" t="s">
        <v>313</v>
      </c>
      <c r="N68" s="609"/>
      <c r="O68" s="609"/>
      <c r="P68" s="125">
        <f>SUM(P69:P74)</f>
        <v>38200000</v>
      </c>
      <c r="Q68" s="42" t="s">
        <v>276</v>
      </c>
      <c r="AD68" s="113"/>
      <c r="AE68" s="244"/>
      <c r="AF68" s="244"/>
    </row>
    <row r="69" spans="1:32" s="112" customFormat="1" ht="15.95" customHeight="1">
      <c r="A69" s="121"/>
      <c r="B69" s="126"/>
      <c r="C69" s="739"/>
      <c r="D69" s="743"/>
      <c r="E69" s="740"/>
      <c r="F69" s="544"/>
      <c r="G69" s="715"/>
      <c r="H69" s="705"/>
      <c r="I69" s="862" t="s">
        <v>445</v>
      </c>
      <c r="J69" s="863"/>
      <c r="K69" s="66"/>
      <c r="L69" s="67" t="s">
        <v>292</v>
      </c>
      <c r="M69" s="559">
        <v>10</v>
      </c>
      <c r="N69" s="559" t="s">
        <v>320</v>
      </c>
      <c r="O69" s="53" t="s">
        <v>294</v>
      </c>
      <c r="P69" s="133">
        <f t="shared" ref="P69:P74" si="5">SUM(J69*M69)</f>
        <v>0</v>
      </c>
      <c r="Q69" s="55" t="s">
        <v>276</v>
      </c>
      <c r="AD69" s="113"/>
      <c r="AE69" s="244"/>
      <c r="AF69" s="244"/>
    </row>
    <row r="70" spans="1:32" s="112" customFormat="1" ht="15.95" customHeight="1">
      <c r="A70" s="121"/>
      <c r="B70" s="126"/>
      <c r="C70" s="739"/>
      <c r="D70" s="743"/>
      <c r="E70" s="740"/>
      <c r="F70" s="544"/>
      <c r="G70" s="715"/>
      <c r="H70" s="705"/>
      <c r="I70" s="862" t="s">
        <v>446</v>
      </c>
      <c r="J70" s="863"/>
      <c r="K70" s="66"/>
      <c r="L70" s="67" t="s">
        <v>292</v>
      </c>
      <c r="M70" s="559">
        <v>10</v>
      </c>
      <c r="N70" s="559" t="s">
        <v>290</v>
      </c>
      <c r="O70" s="53" t="s">
        <v>294</v>
      </c>
      <c r="P70" s="133">
        <f t="shared" si="5"/>
        <v>0</v>
      </c>
      <c r="Q70" s="55" t="s">
        <v>276</v>
      </c>
      <c r="AD70" s="113"/>
      <c r="AE70" s="244"/>
      <c r="AF70" s="244"/>
    </row>
    <row r="71" spans="1:32" s="112" customFormat="1" ht="15.95" customHeight="1">
      <c r="A71" s="301"/>
      <c r="B71" s="302"/>
      <c r="C71" s="739"/>
      <c r="D71" s="743"/>
      <c r="E71" s="740"/>
      <c r="F71" s="544"/>
      <c r="G71" s="715"/>
      <c r="H71" s="705"/>
      <c r="I71" s="862" t="s">
        <v>447</v>
      </c>
      <c r="J71" s="863"/>
      <c r="K71" s="66"/>
      <c r="L71" s="67" t="s">
        <v>292</v>
      </c>
      <c r="M71" s="559">
        <v>1</v>
      </c>
      <c r="N71" s="559" t="s">
        <v>290</v>
      </c>
      <c r="O71" s="53" t="s">
        <v>294</v>
      </c>
      <c r="P71" s="133">
        <f t="shared" si="5"/>
        <v>0</v>
      </c>
      <c r="Q71" s="55" t="s">
        <v>276</v>
      </c>
      <c r="R71" s="235"/>
      <c r="S71" s="235"/>
      <c r="T71" s="235"/>
      <c r="U71" s="235"/>
      <c r="V71" s="235"/>
      <c r="W71" s="235"/>
      <c r="X71" s="235"/>
      <c r="Y71" s="235"/>
      <c r="Z71" s="235"/>
      <c r="AA71" s="235"/>
      <c r="AB71" s="235"/>
      <c r="AC71" s="235"/>
      <c r="AD71" s="303"/>
      <c r="AE71" s="303"/>
      <c r="AF71" s="303"/>
    </row>
    <row r="72" spans="1:32" s="112" customFormat="1" ht="15.95" customHeight="1">
      <c r="A72" s="301"/>
      <c r="B72" s="302"/>
      <c r="C72" s="739"/>
      <c r="D72" s="743"/>
      <c r="E72" s="740"/>
      <c r="F72" s="544"/>
      <c r="G72" s="715"/>
      <c r="H72" s="705"/>
      <c r="I72" s="304" t="s">
        <v>363</v>
      </c>
      <c r="J72" s="864">
        <v>400000</v>
      </c>
      <c r="K72" s="49" t="s">
        <v>276</v>
      </c>
      <c r="L72" s="50" t="s">
        <v>292</v>
      </c>
      <c r="M72" s="51">
        <v>14</v>
      </c>
      <c r="N72" s="51" t="s">
        <v>311</v>
      </c>
      <c r="O72" s="68" t="s">
        <v>294</v>
      </c>
      <c r="P72" s="133">
        <f t="shared" si="5"/>
        <v>5600000</v>
      </c>
      <c r="Q72" s="69" t="s">
        <v>276</v>
      </c>
      <c r="R72" s="235"/>
      <c r="S72" s="235"/>
      <c r="T72" s="235"/>
      <c r="U72" s="235"/>
      <c r="V72" s="235"/>
      <c r="W72" s="235"/>
      <c r="X72" s="235"/>
      <c r="Y72" s="235"/>
      <c r="Z72" s="235"/>
      <c r="AA72" s="235"/>
      <c r="AB72" s="235"/>
      <c r="AC72" s="235"/>
      <c r="AD72" s="303"/>
      <c r="AE72" s="303"/>
      <c r="AF72" s="303"/>
    </row>
    <row r="73" spans="1:32" s="112" customFormat="1" ht="15.95" customHeight="1">
      <c r="A73" s="121"/>
      <c r="B73" s="126"/>
      <c r="C73" s="739"/>
      <c r="D73" s="743"/>
      <c r="E73" s="740"/>
      <c r="F73" s="544"/>
      <c r="G73" s="715"/>
      <c r="H73" s="705"/>
      <c r="I73" s="65" t="s">
        <v>111</v>
      </c>
      <c r="J73" s="133">
        <v>2650000</v>
      </c>
      <c r="K73" s="66" t="s">
        <v>276</v>
      </c>
      <c r="L73" s="67" t="s">
        <v>292</v>
      </c>
      <c r="M73" s="559">
        <v>12</v>
      </c>
      <c r="N73" s="559" t="s">
        <v>290</v>
      </c>
      <c r="O73" s="53" t="s">
        <v>294</v>
      </c>
      <c r="P73" s="133">
        <f t="shared" si="5"/>
        <v>31800000</v>
      </c>
      <c r="Q73" s="55" t="s">
        <v>276</v>
      </c>
      <c r="AD73" s="113"/>
      <c r="AE73" s="244"/>
      <c r="AF73" s="244"/>
    </row>
    <row r="74" spans="1:32" s="112" customFormat="1" ht="15.95" customHeight="1">
      <c r="A74" s="121"/>
      <c r="B74" s="126"/>
      <c r="C74" s="773"/>
      <c r="D74" s="744"/>
      <c r="E74" s="741"/>
      <c r="F74" s="544"/>
      <c r="G74" s="716"/>
      <c r="H74" s="717"/>
      <c r="I74" s="65" t="s">
        <v>424</v>
      </c>
      <c r="J74" s="133">
        <v>400000</v>
      </c>
      <c r="K74" s="66" t="s">
        <v>276</v>
      </c>
      <c r="L74" s="67" t="s">
        <v>292</v>
      </c>
      <c r="M74" s="559">
        <v>2</v>
      </c>
      <c r="N74" s="559" t="s">
        <v>290</v>
      </c>
      <c r="O74" s="53" t="s">
        <v>294</v>
      </c>
      <c r="P74" s="133">
        <f t="shared" si="5"/>
        <v>800000</v>
      </c>
      <c r="Q74" s="55" t="s">
        <v>276</v>
      </c>
      <c r="AD74" s="113"/>
      <c r="AE74" s="244"/>
      <c r="AF74" s="244"/>
    </row>
    <row r="75" spans="1:32" s="112" customFormat="1" ht="15.95" customHeight="1">
      <c r="A75" s="121"/>
      <c r="B75" s="126"/>
      <c r="C75" s="775" t="s">
        <v>281</v>
      </c>
      <c r="D75" s="742">
        <v>2400</v>
      </c>
      <c r="E75" s="725">
        <f>+P75/1000</f>
        <v>2400</v>
      </c>
      <c r="F75" s="730">
        <v>6589</v>
      </c>
      <c r="G75" s="714">
        <f>+E75-D75</f>
        <v>0</v>
      </c>
      <c r="H75" s="760">
        <f>+G75/D75*100</f>
        <v>0</v>
      </c>
      <c r="I75" s="56"/>
      <c r="J75" s="125"/>
      <c r="K75" s="57"/>
      <c r="L75" s="534"/>
      <c r="M75" s="609" t="s">
        <v>313</v>
      </c>
      <c r="N75" s="609"/>
      <c r="O75" s="609"/>
      <c r="P75" s="125">
        <f>SUM(P76:P77)</f>
        <v>2400000</v>
      </c>
      <c r="Q75" s="42" t="s">
        <v>276</v>
      </c>
      <c r="AD75" s="113"/>
      <c r="AE75" s="244"/>
      <c r="AF75" s="244"/>
    </row>
    <row r="76" spans="1:32" s="112" customFormat="1" ht="15.95" customHeight="1">
      <c r="A76" s="121"/>
      <c r="B76" s="126"/>
      <c r="C76" s="777"/>
      <c r="D76" s="743"/>
      <c r="E76" s="740"/>
      <c r="F76" s="734"/>
      <c r="G76" s="715">
        <f>+E76-D76</f>
        <v>0</v>
      </c>
      <c r="H76" s="839" t="e">
        <f>+G76/D76*100</f>
        <v>#DIV/0!</v>
      </c>
      <c r="I76" s="65" t="s">
        <v>151</v>
      </c>
      <c r="J76" s="133">
        <v>50000</v>
      </c>
      <c r="K76" s="66" t="s">
        <v>276</v>
      </c>
      <c r="L76" s="559" t="s">
        <v>292</v>
      </c>
      <c r="M76" s="559">
        <v>12</v>
      </c>
      <c r="N76" s="559" t="s">
        <v>291</v>
      </c>
      <c r="O76" s="53" t="s">
        <v>294</v>
      </c>
      <c r="P76" s="133">
        <f>SUM(J76*M76)</f>
        <v>600000</v>
      </c>
      <c r="Q76" s="55" t="s">
        <v>276</v>
      </c>
      <c r="AD76" s="113"/>
      <c r="AE76" s="244"/>
      <c r="AF76" s="244"/>
    </row>
    <row r="77" spans="1:32" s="112" customFormat="1" ht="15.95" customHeight="1">
      <c r="A77" s="207"/>
      <c r="B77" s="208"/>
      <c r="C77" s="776"/>
      <c r="D77" s="744"/>
      <c r="E77" s="741"/>
      <c r="F77" s="731"/>
      <c r="G77" s="716">
        <f>+E77-D77</f>
        <v>0</v>
      </c>
      <c r="H77" s="843" t="e">
        <f>+G77/D77*100</f>
        <v>#DIV/0!</v>
      </c>
      <c r="I77" s="59" t="s">
        <v>42</v>
      </c>
      <c r="J77" s="132">
        <v>150000</v>
      </c>
      <c r="K77" s="61" t="s">
        <v>276</v>
      </c>
      <c r="L77" s="62" t="s">
        <v>292</v>
      </c>
      <c r="M77" s="577">
        <v>12</v>
      </c>
      <c r="N77" s="559" t="s">
        <v>291</v>
      </c>
      <c r="O77" s="63" t="s">
        <v>294</v>
      </c>
      <c r="P77" s="132">
        <f>SUM(J77*M77)</f>
        <v>1800000</v>
      </c>
      <c r="Q77" s="64" t="s">
        <v>276</v>
      </c>
      <c r="AD77" s="113"/>
      <c r="AE77" s="244"/>
      <c r="AF77" s="244"/>
    </row>
    <row r="78" spans="1:32" s="112" customFormat="1" ht="20.100000000000001" customHeight="1">
      <c r="A78" s="102" t="s">
        <v>275</v>
      </c>
      <c r="B78" s="610" t="s">
        <v>288</v>
      </c>
      <c r="C78" s="611"/>
      <c r="D78" s="305">
        <f>SUM(D79:D83)</f>
        <v>18916</v>
      </c>
      <c r="E78" s="306">
        <f>SUM(E79:E83)</f>
        <v>9000</v>
      </c>
      <c r="F78" s="307">
        <f>SUM(F79:F83)</f>
        <v>215364</v>
      </c>
      <c r="G78" s="308">
        <f>+E78-D78</f>
        <v>-9916</v>
      </c>
      <c r="H78" s="309">
        <f>+G78/D78*100</f>
        <v>-52.421230704165787</v>
      </c>
      <c r="I78" s="65"/>
      <c r="J78" s="133"/>
      <c r="K78" s="66"/>
      <c r="L78" s="559"/>
      <c r="M78" s="559"/>
      <c r="N78" s="536"/>
      <c r="O78" s="559"/>
      <c r="P78" s="310">
        <f>SUM(P79,P81,P83)</f>
        <v>9000000</v>
      </c>
      <c r="Q78" s="111" t="s">
        <v>276</v>
      </c>
      <c r="AD78" s="113"/>
      <c r="AE78" s="244"/>
      <c r="AF78" s="244"/>
    </row>
    <row r="79" spans="1:32" s="112" customFormat="1" ht="16.5" customHeight="1">
      <c r="A79" s="102" t="s">
        <v>278</v>
      </c>
      <c r="B79" s="209" t="s">
        <v>273</v>
      </c>
      <c r="C79" s="775" t="s">
        <v>273</v>
      </c>
      <c r="D79" s="742">
        <v>3916</v>
      </c>
      <c r="E79" s="725">
        <f>+P79/1000</f>
        <v>3000</v>
      </c>
      <c r="F79" s="730">
        <v>290</v>
      </c>
      <c r="G79" s="714">
        <f>+E79-D79</f>
        <v>-916</v>
      </c>
      <c r="H79" s="760">
        <f>G79/D79*100</f>
        <v>-23.391215526046988</v>
      </c>
      <c r="I79" s="311"/>
      <c r="J79" s="125"/>
      <c r="K79" s="57"/>
      <c r="L79" s="58"/>
      <c r="M79" s="534" t="s">
        <v>313</v>
      </c>
      <c r="N79" s="534"/>
      <c r="O79" s="534"/>
      <c r="P79" s="125">
        <f>SUM(P80:P80)</f>
        <v>3000000</v>
      </c>
      <c r="Q79" s="42" t="s">
        <v>276</v>
      </c>
      <c r="AD79" s="113"/>
      <c r="AE79" s="244"/>
      <c r="AF79" s="244"/>
    </row>
    <row r="80" spans="1:32" s="112" customFormat="1" ht="16.5" customHeight="1">
      <c r="A80" s="121"/>
      <c r="B80" s="126"/>
      <c r="C80" s="776"/>
      <c r="D80" s="744"/>
      <c r="E80" s="741"/>
      <c r="F80" s="731"/>
      <c r="G80" s="716"/>
      <c r="H80" s="843"/>
      <c r="I80" s="312" t="s">
        <v>40</v>
      </c>
      <c r="J80" s="132">
        <v>3000000</v>
      </c>
      <c r="K80" s="61" t="s">
        <v>276</v>
      </c>
      <c r="L80" s="62" t="s">
        <v>292</v>
      </c>
      <c r="M80" s="577">
        <v>1</v>
      </c>
      <c r="N80" s="577" t="s">
        <v>290</v>
      </c>
      <c r="O80" s="63" t="s">
        <v>294</v>
      </c>
      <c r="P80" s="132">
        <f>SUM(J80*M80)</f>
        <v>3000000</v>
      </c>
      <c r="Q80" s="64" t="s">
        <v>276</v>
      </c>
      <c r="AD80" s="113"/>
      <c r="AE80" s="244"/>
      <c r="AF80" s="244"/>
    </row>
    <row r="81" spans="1:32" s="112" customFormat="1" ht="16.5" customHeight="1">
      <c r="A81" s="121"/>
      <c r="B81" s="126"/>
      <c r="C81" s="738" t="s">
        <v>90</v>
      </c>
      <c r="D81" s="742">
        <v>15000</v>
      </c>
      <c r="E81" s="725">
        <f>+P81/1000</f>
        <v>5000</v>
      </c>
      <c r="F81" s="730">
        <v>80074</v>
      </c>
      <c r="G81" s="714">
        <f>+E81-D81</f>
        <v>-10000</v>
      </c>
      <c r="H81" s="760">
        <f>+G81/D81*100</f>
        <v>-66.666666666666657</v>
      </c>
      <c r="I81" s="313"/>
      <c r="J81" s="133"/>
      <c r="K81" s="66"/>
      <c r="L81" s="67"/>
      <c r="M81" s="559" t="s">
        <v>313</v>
      </c>
      <c r="N81" s="559"/>
      <c r="O81" s="559"/>
      <c r="P81" s="133">
        <f>SUM(P82:P82)</f>
        <v>5000000</v>
      </c>
      <c r="Q81" s="55" t="s">
        <v>276</v>
      </c>
      <c r="AD81" s="113"/>
      <c r="AE81" s="244"/>
      <c r="AF81" s="244"/>
    </row>
    <row r="82" spans="1:32" s="112" customFormat="1" ht="16.5" customHeight="1">
      <c r="A82" s="121"/>
      <c r="B82" s="126"/>
      <c r="C82" s="739"/>
      <c r="D82" s="743"/>
      <c r="E82" s="740"/>
      <c r="F82" s="734"/>
      <c r="G82" s="715"/>
      <c r="H82" s="839"/>
      <c r="I82" s="285" t="s">
        <v>420</v>
      </c>
      <c r="J82" s="133">
        <v>5000000</v>
      </c>
      <c r="K82" s="66" t="s">
        <v>276</v>
      </c>
      <c r="L82" s="67" t="s">
        <v>292</v>
      </c>
      <c r="M82" s="559">
        <v>1</v>
      </c>
      <c r="N82" s="559" t="s">
        <v>290</v>
      </c>
      <c r="O82" s="53" t="s">
        <v>294</v>
      </c>
      <c r="P82" s="133">
        <f>SUM(J82*M82)</f>
        <v>5000000</v>
      </c>
      <c r="Q82" s="55" t="s">
        <v>276</v>
      </c>
      <c r="AD82" s="113"/>
      <c r="AE82" s="244"/>
      <c r="AF82" s="244"/>
    </row>
    <row r="83" spans="1:32" s="112" customFormat="1" ht="16.5" customHeight="1">
      <c r="A83" s="121"/>
      <c r="B83" s="126"/>
      <c r="C83" s="735" t="s">
        <v>257</v>
      </c>
      <c r="D83" s="742">
        <v>0</v>
      </c>
      <c r="E83" s="725">
        <f>+P83/1000</f>
        <v>1000</v>
      </c>
      <c r="F83" s="730">
        <v>135000</v>
      </c>
      <c r="G83" s="714">
        <f>+E83-D83</f>
        <v>1000</v>
      </c>
      <c r="H83" s="848" t="s">
        <v>487</v>
      </c>
      <c r="I83" s="314"/>
      <c r="J83" s="125"/>
      <c r="K83" s="57"/>
      <c r="L83" s="58"/>
      <c r="M83" s="534" t="s">
        <v>313</v>
      </c>
      <c r="N83" s="534"/>
      <c r="O83" s="534"/>
      <c r="P83" s="125">
        <f>SUM(P84:P84)</f>
        <v>1000000</v>
      </c>
      <c r="Q83" s="42" t="s">
        <v>276</v>
      </c>
      <c r="AD83" s="113"/>
      <c r="AE83" s="244"/>
      <c r="AF83" s="244"/>
    </row>
    <row r="84" spans="1:32" s="112" customFormat="1" ht="16.5" customHeight="1">
      <c r="A84" s="196"/>
      <c r="B84" s="126"/>
      <c r="C84" s="736"/>
      <c r="D84" s="743"/>
      <c r="E84" s="740"/>
      <c r="F84" s="734"/>
      <c r="G84" s="715"/>
      <c r="H84" s="849"/>
      <c r="I84" s="285" t="s">
        <v>137</v>
      </c>
      <c r="J84" s="133">
        <v>500000</v>
      </c>
      <c r="K84" s="66" t="s">
        <v>276</v>
      </c>
      <c r="L84" s="67" t="s">
        <v>292</v>
      </c>
      <c r="M84" s="559">
        <v>2</v>
      </c>
      <c r="N84" s="559" t="s">
        <v>290</v>
      </c>
      <c r="O84" s="53" t="s">
        <v>294</v>
      </c>
      <c r="P84" s="133">
        <f>J84*M84</f>
        <v>1000000</v>
      </c>
      <c r="Q84" s="55" t="s">
        <v>276</v>
      </c>
      <c r="AD84" s="113"/>
      <c r="AE84" s="244"/>
      <c r="AF84" s="244"/>
    </row>
    <row r="85" spans="1:32" ht="20.100000000000001" customHeight="1">
      <c r="A85" s="315" t="s">
        <v>322</v>
      </c>
      <c r="B85" s="837" t="s">
        <v>288</v>
      </c>
      <c r="C85" s="838"/>
      <c r="D85" s="316">
        <f>+D86+D100+D117+D142+D158+D166+D177+D183+D188+D218+D197+D207</f>
        <v>647093</v>
      </c>
      <c r="E85" s="316">
        <f>+E86+E100+E117+E142+E158+E166+E177+E183+E188+E218+E197+E207</f>
        <v>1009960.9998580001</v>
      </c>
      <c r="F85" s="317" t="e">
        <f>+F86+F100+F142+#REF!+#REF!+#REF!+F166+F177+F188+#REF!+F218+F197+F207+#REF!</f>
        <v>#REF!</v>
      </c>
      <c r="G85" s="318">
        <f>+E85-D85</f>
        <v>362867.99985800008</v>
      </c>
      <c r="H85" s="319">
        <f>+G85/D85*100</f>
        <v>56.076638111987009</v>
      </c>
      <c r="I85" s="320"/>
      <c r="J85" s="321"/>
      <c r="K85" s="322"/>
      <c r="L85" s="323"/>
      <c r="M85" s="323"/>
      <c r="N85" s="323"/>
      <c r="O85" s="323"/>
      <c r="P85" s="321">
        <f>+P86+P100+P117+P142+P158+P166+P177+P183+P188+P197+P207+P218</f>
        <v>1009960999.858</v>
      </c>
      <c r="Q85" s="324" t="s">
        <v>276</v>
      </c>
    </row>
    <row r="86" spans="1:32" ht="20.100000000000001" customHeight="1">
      <c r="A86" s="270"/>
      <c r="B86" s="325" t="s">
        <v>221</v>
      </c>
      <c r="C86" s="161" t="s">
        <v>299</v>
      </c>
      <c r="D86" s="562">
        <f>SUM(D87:D97,D98:D99)</f>
        <v>68703</v>
      </c>
      <c r="E86" s="562">
        <f>SUM(E87:E97,E98:E99)</f>
        <v>105800</v>
      </c>
      <c r="F86" s="326">
        <f>SUM(F87:F97)</f>
        <v>59008</v>
      </c>
      <c r="G86" s="561">
        <f>+E86-D86</f>
        <v>37097</v>
      </c>
      <c r="H86" s="564">
        <f>+G86/D86*100</f>
        <v>53.996186483850785</v>
      </c>
      <c r="I86" s="327"/>
      <c r="J86" s="217"/>
      <c r="K86" s="140"/>
      <c r="L86" s="536"/>
      <c r="M86" s="666" t="s">
        <v>313</v>
      </c>
      <c r="N86" s="666"/>
      <c r="O86" s="666"/>
      <c r="P86" s="217">
        <f>SUM(P87,P90,P93,P98)</f>
        <v>105800000</v>
      </c>
      <c r="Q86" s="167" t="s">
        <v>276</v>
      </c>
    </row>
    <row r="87" spans="1:32" ht="15.95" customHeight="1">
      <c r="A87" s="270"/>
      <c r="B87" s="328" t="s">
        <v>64</v>
      </c>
      <c r="C87" s="816" t="s">
        <v>412</v>
      </c>
      <c r="D87" s="834">
        <v>16505</v>
      </c>
      <c r="E87" s="813">
        <f>+P87/1000</f>
        <v>33200</v>
      </c>
      <c r="F87" s="857">
        <v>896</v>
      </c>
      <c r="G87" s="854">
        <f>+E87-D87</f>
        <v>16695</v>
      </c>
      <c r="H87" s="851">
        <f>+G87/D87*100</f>
        <v>101.15116631323842</v>
      </c>
      <c r="I87" s="56"/>
      <c r="J87" s="47"/>
      <c r="K87" s="57"/>
      <c r="L87" s="57"/>
      <c r="M87" s="609" t="s">
        <v>313</v>
      </c>
      <c r="N87" s="609"/>
      <c r="O87" s="609"/>
      <c r="P87" s="120">
        <f>SUM(P88:P89)</f>
        <v>33200000</v>
      </c>
      <c r="Q87" s="42" t="s">
        <v>276</v>
      </c>
    </row>
    <row r="88" spans="1:32" ht="15.95" customHeight="1">
      <c r="A88" s="270"/>
      <c r="B88" s="286"/>
      <c r="C88" s="832"/>
      <c r="D88" s="835"/>
      <c r="E88" s="814"/>
      <c r="F88" s="858"/>
      <c r="G88" s="855"/>
      <c r="H88" s="852"/>
      <c r="I88" s="313" t="s">
        <v>397</v>
      </c>
      <c r="J88" s="54">
        <v>32500000</v>
      </c>
      <c r="K88" s="66" t="s">
        <v>276</v>
      </c>
      <c r="L88" s="67" t="s">
        <v>292</v>
      </c>
      <c r="M88" s="559">
        <v>1</v>
      </c>
      <c r="N88" s="559" t="s">
        <v>277</v>
      </c>
      <c r="O88" s="53" t="s">
        <v>294</v>
      </c>
      <c r="P88" s="54">
        <f>SUM(J88*M88)</f>
        <v>32500000</v>
      </c>
      <c r="Q88" s="55" t="s">
        <v>276</v>
      </c>
    </row>
    <row r="89" spans="1:32" ht="15.95" customHeight="1">
      <c r="A89" s="270"/>
      <c r="B89" s="126"/>
      <c r="C89" s="833"/>
      <c r="D89" s="836"/>
      <c r="E89" s="815"/>
      <c r="F89" s="859"/>
      <c r="G89" s="856">
        <f>+E89-D89</f>
        <v>0</v>
      </c>
      <c r="H89" s="853" t="e">
        <f>+G89/D89*100</f>
        <v>#DIV/0!</v>
      </c>
      <c r="I89" s="59" t="s">
        <v>353</v>
      </c>
      <c r="J89" s="60">
        <v>350000</v>
      </c>
      <c r="K89" s="61" t="s">
        <v>276</v>
      </c>
      <c r="L89" s="577" t="s">
        <v>292</v>
      </c>
      <c r="M89" s="577">
        <v>2</v>
      </c>
      <c r="N89" s="577" t="s">
        <v>290</v>
      </c>
      <c r="O89" s="63" t="s">
        <v>294</v>
      </c>
      <c r="P89" s="60">
        <f>SUM(J89*M89)</f>
        <v>700000</v>
      </c>
      <c r="Q89" s="64" t="s">
        <v>276</v>
      </c>
    </row>
    <row r="90" spans="1:32" ht="15.95" customHeight="1">
      <c r="A90" s="270"/>
      <c r="B90" s="126"/>
      <c r="C90" s="778" t="s">
        <v>336</v>
      </c>
      <c r="D90" s="720">
        <v>6000</v>
      </c>
      <c r="E90" s="795">
        <f>+P90/1000</f>
        <v>16000</v>
      </c>
      <c r="F90" s="730">
        <v>8000</v>
      </c>
      <c r="G90" s="749">
        <f>+E90-D90</f>
        <v>10000</v>
      </c>
      <c r="H90" s="752">
        <f>+G90/D90*100</f>
        <v>166.66666666666669</v>
      </c>
      <c r="I90" s="282"/>
      <c r="J90" s="47"/>
      <c r="K90" s="57"/>
      <c r="L90" s="58"/>
      <c r="M90" s="609" t="s">
        <v>313</v>
      </c>
      <c r="N90" s="609"/>
      <c r="O90" s="609"/>
      <c r="P90" s="47">
        <f>SUM(P91:P92)</f>
        <v>16000000</v>
      </c>
      <c r="Q90" s="42" t="s">
        <v>276</v>
      </c>
    </row>
    <row r="91" spans="1:32" ht="15.95" customHeight="1">
      <c r="A91" s="270"/>
      <c r="B91" s="126"/>
      <c r="C91" s="779"/>
      <c r="D91" s="721"/>
      <c r="E91" s="796"/>
      <c r="F91" s="734"/>
      <c r="G91" s="754"/>
      <c r="H91" s="758"/>
      <c r="I91" s="65" t="s">
        <v>393</v>
      </c>
      <c r="J91" s="54">
        <v>2000000</v>
      </c>
      <c r="K91" s="66" t="s">
        <v>276</v>
      </c>
      <c r="L91" s="559" t="s">
        <v>292</v>
      </c>
      <c r="M91" s="559">
        <v>3</v>
      </c>
      <c r="N91" s="559" t="s">
        <v>320</v>
      </c>
      <c r="O91" s="559" t="s">
        <v>294</v>
      </c>
      <c r="P91" s="54">
        <f>J91*M91</f>
        <v>6000000</v>
      </c>
      <c r="Q91" s="55" t="s">
        <v>276</v>
      </c>
    </row>
    <row r="92" spans="1:32" ht="15.95" customHeight="1">
      <c r="A92" s="270"/>
      <c r="B92" s="126"/>
      <c r="C92" s="780"/>
      <c r="D92" s="784"/>
      <c r="E92" s="797"/>
      <c r="F92" s="731"/>
      <c r="G92" s="750"/>
      <c r="H92" s="759"/>
      <c r="I92" s="865" t="s">
        <v>395</v>
      </c>
      <c r="J92" s="60">
        <v>5000000</v>
      </c>
      <c r="K92" s="61" t="s">
        <v>276</v>
      </c>
      <c r="L92" s="577" t="s">
        <v>292</v>
      </c>
      <c r="M92" s="577">
        <v>2</v>
      </c>
      <c r="N92" s="577" t="s">
        <v>320</v>
      </c>
      <c r="O92" s="63" t="s">
        <v>294</v>
      </c>
      <c r="P92" s="60">
        <f>SUM(J92*M92)</f>
        <v>10000000</v>
      </c>
      <c r="Q92" s="64" t="s">
        <v>276</v>
      </c>
    </row>
    <row r="93" spans="1:32" ht="15.95" customHeight="1">
      <c r="A93" s="329"/>
      <c r="B93" s="330"/>
      <c r="C93" s="735" t="s">
        <v>373</v>
      </c>
      <c r="D93" s="720">
        <v>46176</v>
      </c>
      <c r="E93" s="795">
        <f>+P93/1000</f>
        <v>56100</v>
      </c>
      <c r="F93" s="730">
        <v>50112</v>
      </c>
      <c r="G93" s="749">
        <f>+E93-D93</f>
        <v>9924</v>
      </c>
      <c r="H93" s="752">
        <f>+G93/D93*100</f>
        <v>21.491683991683992</v>
      </c>
      <c r="I93" s="282"/>
      <c r="J93" s="47"/>
      <c r="K93" s="57"/>
      <c r="L93" s="58"/>
      <c r="M93" s="609" t="s">
        <v>313</v>
      </c>
      <c r="N93" s="609"/>
      <c r="O93" s="609"/>
      <c r="P93" s="47">
        <f>SUM(P94:P97)</f>
        <v>56100000</v>
      </c>
      <c r="Q93" s="42" t="s">
        <v>276</v>
      </c>
    </row>
    <row r="94" spans="1:32" ht="15.95" customHeight="1">
      <c r="A94" s="329"/>
      <c r="B94" s="330"/>
      <c r="C94" s="736"/>
      <c r="D94" s="721"/>
      <c r="E94" s="796"/>
      <c r="F94" s="734"/>
      <c r="G94" s="754">
        <f>+E94-D94</f>
        <v>0</v>
      </c>
      <c r="H94" s="758" t="e">
        <f>+G94/D94*100</f>
        <v>#DIV/0!</v>
      </c>
      <c r="I94" s="281" t="s">
        <v>413</v>
      </c>
      <c r="J94" s="54">
        <v>54000000</v>
      </c>
      <c r="K94" s="66" t="s">
        <v>276</v>
      </c>
      <c r="L94" s="67" t="s">
        <v>292</v>
      </c>
      <c r="M94" s="559">
        <v>1</v>
      </c>
      <c r="N94" s="559" t="s">
        <v>290</v>
      </c>
      <c r="O94" s="559" t="s">
        <v>294</v>
      </c>
      <c r="P94" s="54">
        <f>J94*M94</f>
        <v>54000000</v>
      </c>
      <c r="Q94" s="55" t="s">
        <v>276</v>
      </c>
    </row>
    <row r="95" spans="1:32" ht="15.95" customHeight="1">
      <c r="A95" s="270"/>
      <c r="B95" s="126"/>
      <c r="C95" s="736"/>
      <c r="D95" s="721"/>
      <c r="E95" s="796"/>
      <c r="F95" s="734"/>
      <c r="G95" s="754"/>
      <c r="H95" s="758"/>
      <c r="I95" s="281" t="s">
        <v>405</v>
      </c>
      <c r="J95" s="54">
        <v>500000</v>
      </c>
      <c r="K95" s="66" t="s">
        <v>276</v>
      </c>
      <c r="L95" s="67" t="s">
        <v>292</v>
      </c>
      <c r="M95" s="559">
        <v>1</v>
      </c>
      <c r="N95" s="559" t="s">
        <v>290</v>
      </c>
      <c r="O95" s="559" t="s">
        <v>294</v>
      </c>
      <c r="P95" s="54">
        <f>J95*M95</f>
        <v>500000</v>
      </c>
      <c r="Q95" s="55" t="s">
        <v>276</v>
      </c>
    </row>
    <row r="96" spans="1:32" ht="15.95" customHeight="1">
      <c r="A96" s="270"/>
      <c r="B96" s="126"/>
      <c r="C96" s="736"/>
      <c r="D96" s="721"/>
      <c r="E96" s="796"/>
      <c r="F96" s="734"/>
      <c r="G96" s="754"/>
      <c r="H96" s="758"/>
      <c r="I96" s="281" t="s">
        <v>396</v>
      </c>
      <c r="J96" s="54">
        <v>1100000</v>
      </c>
      <c r="K96" s="66" t="s">
        <v>276</v>
      </c>
      <c r="L96" s="67" t="s">
        <v>292</v>
      </c>
      <c r="M96" s="559">
        <v>1</v>
      </c>
      <c r="N96" s="559" t="s">
        <v>277</v>
      </c>
      <c r="O96" s="559" t="s">
        <v>294</v>
      </c>
      <c r="P96" s="54">
        <f>J96*M96</f>
        <v>1100000</v>
      </c>
      <c r="Q96" s="55" t="s">
        <v>276</v>
      </c>
    </row>
    <row r="97" spans="1:17" ht="15.95" customHeight="1">
      <c r="A97" s="270"/>
      <c r="B97" s="126"/>
      <c r="C97" s="737"/>
      <c r="D97" s="784"/>
      <c r="E97" s="797"/>
      <c r="F97" s="731"/>
      <c r="G97" s="750">
        <f>+E97-D97</f>
        <v>0</v>
      </c>
      <c r="H97" s="759" t="e">
        <f>+G97/D97*100</f>
        <v>#DIV/0!</v>
      </c>
      <c r="I97" s="284" t="s">
        <v>406</v>
      </c>
      <c r="J97" s="60">
        <v>500000</v>
      </c>
      <c r="K97" s="61" t="s">
        <v>276</v>
      </c>
      <c r="L97" s="62" t="s">
        <v>305</v>
      </c>
      <c r="M97" s="577">
        <v>1</v>
      </c>
      <c r="N97" s="577" t="s">
        <v>290</v>
      </c>
      <c r="O97" s="63" t="s">
        <v>294</v>
      </c>
      <c r="P97" s="60">
        <f>SUM(J97*M97)</f>
        <v>500000</v>
      </c>
      <c r="Q97" s="64" t="s">
        <v>276</v>
      </c>
    </row>
    <row r="98" spans="1:17" ht="15.95" customHeight="1">
      <c r="A98" s="329"/>
      <c r="B98" s="286"/>
      <c r="C98" s="735" t="s">
        <v>341</v>
      </c>
      <c r="D98" s="720">
        <v>22</v>
      </c>
      <c r="E98" s="795">
        <f>P98/1000</f>
        <v>500</v>
      </c>
      <c r="F98" s="543"/>
      <c r="G98" s="749">
        <f>E98-D98</f>
        <v>478</v>
      </c>
      <c r="H98" s="752">
        <f>G98/D98*100</f>
        <v>2172.7272727272725</v>
      </c>
      <c r="I98" s="304"/>
      <c r="J98" s="48"/>
      <c r="K98" s="49"/>
      <c r="L98" s="50"/>
      <c r="M98" s="692" t="s">
        <v>313</v>
      </c>
      <c r="N98" s="692"/>
      <c r="O98" s="692"/>
      <c r="P98" s="48">
        <f>SUM(P99:P99)</f>
        <v>500000</v>
      </c>
      <c r="Q98" s="69" t="s">
        <v>276</v>
      </c>
    </row>
    <row r="99" spans="1:17" ht="15.95" customHeight="1">
      <c r="A99" s="329"/>
      <c r="B99" s="151"/>
      <c r="C99" s="773"/>
      <c r="D99" s="784"/>
      <c r="E99" s="797"/>
      <c r="F99" s="543"/>
      <c r="G99" s="750"/>
      <c r="H99" s="759"/>
      <c r="I99" s="866" t="s">
        <v>371</v>
      </c>
      <c r="J99" s="60">
        <v>500000</v>
      </c>
      <c r="K99" s="61" t="s">
        <v>276</v>
      </c>
      <c r="L99" s="62" t="s">
        <v>292</v>
      </c>
      <c r="M99" s="577">
        <v>1</v>
      </c>
      <c r="N99" s="577" t="s">
        <v>290</v>
      </c>
      <c r="O99" s="577" t="s">
        <v>294</v>
      </c>
      <c r="P99" s="60">
        <f>J99*M99</f>
        <v>500000</v>
      </c>
      <c r="Q99" s="64" t="s">
        <v>276</v>
      </c>
    </row>
    <row r="100" spans="1:17" ht="20.100000000000001" customHeight="1">
      <c r="A100" s="329"/>
      <c r="B100" s="122" t="s">
        <v>220</v>
      </c>
      <c r="C100" s="331" t="s">
        <v>68</v>
      </c>
      <c r="D100" s="332">
        <f>SUM(D101:D115)</f>
        <v>106700</v>
      </c>
      <c r="E100" s="333">
        <f>P100/1000</f>
        <v>109700</v>
      </c>
      <c r="F100" s="334">
        <f>SUM(F101:F117)</f>
        <v>161152</v>
      </c>
      <c r="G100" s="557">
        <f>+E100-D100</f>
        <v>3000</v>
      </c>
      <c r="H100" s="556">
        <f>+G100/D100*100</f>
        <v>2.8116213683223994</v>
      </c>
      <c r="I100" s="284"/>
      <c r="J100" s="132"/>
      <c r="K100" s="61"/>
      <c r="L100" s="61"/>
      <c r="M100" s="791"/>
      <c r="N100" s="791"/>
      <c r="O100" s="791"/>
      <c r="P100" s="578">
        <f>SUM(P101,P104,P107,P111,P114)</f>
        <v>109700000</v>
      </c>
      <c r="Q100" s="64" t="s">
        <v>276</v>
      </c>
    </row>
    <row r="101" spans="1:17" ht="15.75" customHeight="1">
      <c r="A101" s="270"/>
      <c r="B101" s="538"/>
      <c r="C101" s="738" t="s">
        <v>186</v>
      </c>
      <c r="D101" s="720">
        <v>31200</v>
      </c>
      <c r="E101" s="795">
        <f>+P101/1000</f>
        <v>31300</v>
      </c>
      <c r="F101" s="730">
        <v>96000</v>
      </c>
      <c r="G101" s="749">
        <f>+E101-D101</f>
        <v>100</v>
      </c>
      <c r="H101" s="752">
        <f>+G101/D101*100</f>
        <v>0.32051282051282048</v>
      </c>
      <c r="I101" s="56"/>
      <c r="J101" s="47"/>
      <c r="K101" s="57"/>
      <c r="L101" s="58"/>
      <c r="M101" s="609" t="s">
        <v>313</v>
      </c>
      <c r="N101" s="609"/>
      <c r="O101" s="609"/>
      <c r="P101" s="120">
        <f>SUM(P102:P103)</f>
        <v>31300000</v>
      </c>
      <c r="Q101" s="42" t="s">
        <v>276</v>
      </c>
    </row>
    <row r="102" spans="1:17" ht="15.75" customHeight="1">
      <c r="A102" s="270"/>
      <c r="B102" s="126"/>
      <c r="C102" s="739"/>
      <c r="D102" s="721"/>
      <c r="E102" s="796"/>
      <c r="F102" s="734"/>
      <c r="G102" s="754"/>
      <c r="H102" s="758"/>
      <c r="I102" s="65" t="s">
        <v>236</v>
      </c>
      <c r="J102" s="54">
        <v>50000</v>
      </c>
      <c r="K102" s="66" t="s">
        <v>276</v>
      </c>
      <c r="L102" s="67" t="s">
        <v>292</v>
      </c>
      <c r="M102" s="559">
        <v>2</v>
      </c>
      <c r="N102" s="559" t="s">
        <v>290</v>
      </c>
      <c r="O102" s="559" t="s">
        <v>294</v>
      </c>
      <c r="P102" s="147">
        <f>J102*M102</f>
        <v>100000</v>
      </c>
      <c r="Q102" s="55" t="s">
        <v>276</v>
      </c>
    </row>
    <row r="103" spans="1:17" ht="15.75" customHeight="1">
      <c r="A103" s="270"/>
      <c r="B103" s="126"/>
      <c r="C103" s="773"/>
      <c r="D103" s="784"/>
      <c r="E103" s="797"/>
      <c r="F103" s="731"/>
      <c r="G103" s="750"/>
      <c r="H103" s="759"/>
      <c r="I103" s="336" t="s">
        <v>104</v>
      </c>
      <c r="J103" s="153">
        <v>7800000</v>
      </c>
      <c r="K103" s="337" t="s">
        <v>276</v>
      </c>
      <c r="L103" s="155" t="s">
        <v>292</v>
      </c>
      <c r="M103" s="154">
        <v>4</v>
      </c>
      <c r="N103" s="154" t="s">
        <v>290</v>
      </c>
      <c r="O103" s="156" t="s">
        <v>294</v>
      </c>
      <c r="P103" s="153">
        <f>SUM(J103*M103)</f>
        <v>31200000</v>
      </c>
      <c r="Q103" s="157" t="s">
        <v>276</v>
      </c>
    </row>
    <row r="104" spans="1:17" ht="15.75" customHeight="1">
      <c r="A104" s="270"/>
      <c r="B104" s="126"/>
      <c r="C104" s="812" t="s">
        <v>48</v>
      </c>
      <c r="D104" s="774">
        <v>16100</v>
      </c>
      <c r="E104" s="801">
        <f>+P104/1000</f>
        <v>18100</v>
      </c>
      <c r="F104" s="764">
        <v>11052</v>
      </c>
      <c r="G104" s="710">
        <f>+E104-D104</f>
        <v>2000</v>
      </c>
      <c r="H104" s="751">
        <f>+G104/D104*100</f>
        <v>12.422360248447205</v>
      </c>
      <c r="I104" s="282"/>
      <c r="J104" s="47"/>
      <c r="K104" s="57"/>
      <c r="L104" s="58"/>
      <c r="M104" s="609" t="s">
        <v>313</v>
      </c>
      <c r="N104" s="609"/>
      <c r="O104" s="609"/>
      <c r="P104" s="47">
        <f>SUM(P105:P106)</f>
        <v>18100000</v>
      </c>
      <c r="Q104" s="42" t="s">
        <v>276</v>
      </c>
    </row>
    <row r="105" spans="1:17" ht="15.75" customHeight="1">
      <c r="A105" s="270"/>
      <c r="B105" s="126"/>
      <c r="C105" s="812"/>
      <c r="D105" s="774"/>
      <c r="E105" s="801"/>
      <c r="F105" s="764"/>
      <c r="G105" s="710">
        <f>+E105-D105</f>
        <v>0</v>
      </c>
      <c r="H105" s="751" t="e">
        <f>+G105/D105*100</f>
        <v>#DIV/0!</v>
      </c>
      <c r="I105" s="281" t="s">
        <v>236</v>
      </c>
      <c r="J105" s="54">
        <v>50000</v>
      </c>
      <c r="K105" s="66" t="s">
        <v>276</v>
      </c>
      <c r="L105" s="67" t="s">
        <v>305</v>
      </c>
      <c r="M105" s="559">
        <v>2</v>
      </c>
      <c r="N105" s="559" t="s">
        <v>290</v>
      </c>
      <c r="O105" s="559" t="s">
        <v>294</v>
      </c>
      <c r="P105" s="54">
        <f>SUM(J105*M105)</f>
        <v>100000</v>
      </c>
      <c r="Q105" s="55" t="s">
        <v>276</v>
      </c>
    </row>
    <row r="106" spans="1:17" ht="15.75" customHeight="1">
      <c r="A106" s="270"/>
      <c r="B106" s="126"/>
      <c r="C106" s="812"/>
      <c r="D106" s="774"/>
      <c r="E106" s="801"/>
      <c r="F106" s="764"/>
      <c r="G106" s="710"/>
      <c r="H106" s="751"/>
      <c r="I106" s="281" t="s">
        <v>370</v>
      </c>
      <c r="J106" s="54">
        <v>1500000</v>
      </c>
      <c r="K106" s="66" t="s">
        <v>276</v>
      </c>
      <c r="L106" s="67" t="s">
        <v>292</v>
      </c>
      <c r="M106" s="559">
        <v>12</v>
      </c>
      <c r="N106" s="559" t="s">
        <v>290</v>
      </c>
      <c r="O106" s="559" t="s">
        <v>294</v>
      </c>
      <c r="P106" s="54">
        <f>SUM(J106*M106)</f>
        <v>18000000</v>
      </c>
      <c r="Q106" s="55" t="s">
        <v>276</v>
      </c>
    </row>
    <row r="107" spans="1:17" ht="15.95" customHeight="1">
      <c r="A107" s="329"/>
      <c r="B107" s="538"/>
      <c r="C107" s="738" t="s">
        <v>86</v>
      </c>
      <c r="D107" s="720">
        <v>24000</v>
      </c>
      <c r="E107" s="795">
        <f>+P107/1000</f>
        <v>24100</v>
      </c>
      <c r="F107" s="764">
        <v>20000</v>
      </c>
      <c r="G107" s="749">
        <f>+E107-D107</f>
        <v>100</v>
      </c>
      <c r="H107" s="746">
        <f>+G107/D107*100</f>
        <v>0.41666666666666669</v>
      </c>
      <c r="I107" s="282"/>
      <c r="J107" s="47"/>
      <c r="K107" s="57"/>
      <c r="L107" s="58"/>
      <c r="M107" s="609" t="s">
        <v>313</v>
      </c>
      <c r="N107" s="609"/>
      <c r="O107" s="609"/>
      <c r="P107" s="47">
        <f>SUM(P108:P110)</f>
        <v>24100000</v>
      </c>
      <c r="Q107" s="42" t="s">
        <v>276</v>
      </c>
    </row>
    <row r="108" spans="1:17" ht="15.95" customHeight="1">
      <c r="A108" s="270"/>
      <c r="B108" s="538"/>
      <c r="C108" s="739"/>
      <c r="D108" s="721"/>
      <c r="E108" s="796"/>
      <c r="F108" s="764"/>
      <c r="G108" s="754"/>
      <c r="H108" s="747"/>
      <c r="I108" s="281" t="s">
        <v>129</v>
      </c>
      <c r="J108" s="54">
        <v>50000</v>
      </c>
      <c r="K108" s="66" t="s">
        <v>276</v>
      </c>
      <c r="L108" s="67" t="s">
        <v>292</v>
      </c>
      <c r="M108" s="559">
        <v>2</v>
      </c>
      <c r="N108" s="559" t="s">
        <v>290</v>
      </c>
      <c r="O108" s="53" t="s">
        <v>294</v>
      </c>
      <c r="P108" s="54">
        <f>SUM(J108*M108)</f>
        <v>100000</v>
      </c>
      <c r="Q108" s="55" t="s">
        <v>276</v>
      </c>
    </row>
    <row r="109" spans="1:17" ht="15.95" customHeight="1">
      <c r="A109" s="270"/>
      <c r="B109" s="338"/>
      <c r="C109" s="739"/>
      <c r="D109" s="721"/>
      <c r="E109" s="796"/>
      <c r="F109" s="764"/>
      <c r="G109" s="754"/>
      <c r="H109" s="747"/>
      <c r="I109" s="281" t="s">
        <v>80</v>
      </c>
      <c r="J109" s="54">
        <v>4000000</v>
      </c>
      <c r="K109" s="66" t="s">
        <v>276</v>
      </c>
      <c r="L109" s="67" t="s">
        <v>292</v>
      </c>
      <c r="M109" s="559">
        <v>2</v>
      </c>
      <c r="N109" s="559" t="s">
        <v>290</v>
      </c>
      <c r="O109" s="53" t="s">
        <v>294</v>
      </c>
      <c r="P109" s="54">
        <f>SUM(J109*M109)</f>
        <v>8000000</v>
      </c>
      <c r="Q109" s="55" t="s">
        <v>276</v>
      </c>
    </row>
    <row r="110" spans="1:17" ht="15.95" customHeight="1">
      <c r="A110" s="270"/>
      <c r="B110" s="338"/>
      <c r="C110" s="773"/>
      <c r="D110" s="784"/>
      <c r="E110" s="797"/>
      <c r="F110" s="542"/>
      <c r="G110" s="750"/>
      <c r="H110" s="748"/>
      <c r="I110" s="281" t="s">
        <v>62</v>
      </c>
      <c r="J110" s="54">
        <v>8000000</v>
      </c>
      <c r="K110" s="66" t="s">
        <v>276</v>
      </c>
      <c r="L110" s="67" t="s">
        <v>292</v>
      </c>
      <c r="M110" s="559">
        <v>2</v>
      </c>
      <c r="N110" s="559" t="s">
        <v>290</v>
      </c>
      <c r="O110" s="53" t="s">
        <v>294</v>
      </c>
      <c r="P110" s="54">
        <f>SUM(J110*M110)</f>
        <v>16000000</v>
      </c>
      <c r="Q110" s="55" t="s">
        <v>276</v>
      </c>
    </row>
    <row r="111" spans="1:17" ht="15.95" customHeight="1">
      <c r="A111" s="270"/>
      <c r="B111" s="338"/>
      <c r="C111" s="738" t="s">
        <v>78</v>
      </c>
      <c r="D111" s="720">
        <v>23400</v>
      </c>
      <c r="E111" s="795">
        <f>+P111/1000</f>
        <v>24100</v>
      </c>
      <c r="F111" s="542"/>
      <c r="G111" s="749">
        <f>+E111-D111</f>
        <v>700</v>
      </c>
      <c r="H111" s="788">
        <f>+G111/D111*100</f>
        <v>2.9914529914529915</v>
      </c>
      <c r="I111" s="282"/>
      <c r="J111" s="47"/>
      <c r="K111" s="57"/>
      <c r="L111" s="58"/>
      <c r="M111" s="609" t="s">
        <v>313</v>
      </c>
      <c r="N111" s="609"/>
      <c r="O111" s="609"/>
      <c r="P111" s="47">
        <f>SUM(P112:P113)</f>
        <v>24100000</v>
      </c>
      <c r="Q111" s="42" t="s">
        <v>276</v>
      </c>
    </row>
    <row r="112" spans="1:17" ht="15.95" customHeight="1">
      <c r="A112" s="270"/>
      <c r="B112" s="126"/>
      <c r="C112" s="739"/>
      <c r="D112" s="721"/>
      <c r="E112" s="796"/>
      <c r="F112" s="339">
        <v>16000</v>
      </c>
      <c r="G112" s="754"/>
      <c r="H112" s="789"/>
      <c r="I112" s="281" t="s">
        <v>129</v>
      </c>
      <c r="J112" s="54">
        <v>50000</v>
      </c>
      <c r="K112" s="66" t="s">
        <v>276</v>
      </c>
      <c r="L112" s="67" t="s">
        <v>292</v>
      </c>
      <c r="M112" s="559">
        <v>2</v>
      </c>
      <c r="N112" s="559" t="s">
        <v>290</v>
      </c>
      <c r="O112" s="53" t="s">
        <v>294</v>
      </c>
      <c r="P112" s="54">
        <f>SUM(J112*M112)</f>
        <v>100000</v>
      </c>
      <c r="Q112" s="55" t="s">
        <v>276</v>
      </c>
    </row>
    <row r="113" spans="1:17" ht="15.95" customHeight="1">
      <c r="A113" s="270"/>
      <c r="B113" s="126"/>
      <c r="C113" s="773"/>
      <c r="D113" s="784"/>
      <c r="E113" s="797"/>
      <c r="F113" s="334"/>
      <c r="G113" s="750"/>
      <c r="H113" s="790"/>
      <c r="I113" s="312" t="s">
        <v>80</v>
      </c>
      <c r="J113" s="340">
        <v>6000000</v>
      </c>
      <c r="K113" s="61" t="s">
        <v>276</v>
      </c>
      <c r="L113" s="62" t="s">
        <v>292</v>
      </c>
      <c r="M113" s="577">
        <v>4</v>
      </c>
      <c r="N113" s="577" t="s">
        <v>290</v>
      </c>
      <c r="O113" s="63" t="s">
        <v>294</v>
      </c>
      <c r="P113" s="340">
        <f>SUM(J113*M113)</f>
        <v>24000000</v>
      </c>
      <c r="Q113" s="64" t="s">
        <v>276</v>
      </c>
    </row>
    <row r="114" spans="1:17" ht="15.95" customHeight="1">
      <c r="A114" s="270"/>
      <c r="B114" s="126"/>
      <c r="C114" s="775" t="s">
        <v>96</v>
      </c>
      <c r="D114" s="720">
        <v>12000</v>
      </c>
      <c r="E114" s="795">
        <f>+P114/1000</f>
        <v>12100</v>
      </c>
      <c r="F114" s="730">
        <v>18100</v>
      </c>
      <c r="G114" s="749">
        <f>+E114-D114</f>
        <v>100</v>
      </c>
      <c r="H114" s="752">
        <f>+G114/D114*100</f>
        <v>0.83333333333333337</v>
      </c>
      <c r="I114" s="56"/>
      <c r="J114" s="47"/>
      <c r="K114" s="57"/>
      <c r="L114" s="58"/>
      <c r="M114" s="609" t="s">
        <v>313</v>
      </c>
      <c r="N114" s="609"/>
      <c r="O114" s="609"/>
      <c r="P114" s="47">
        <f>SUM(P115:P116)</f>
        <v>12100000</v>
      </c>
      <c r="Q114" s="42" t="s">
        <v>276</v>
      </c>
    </row>
    <row r="115" spans="1:17" ht="15.95" customHeight="1">
      <c r="A115" s="270"/>
      <c r="B115" s="126"/>
      <c r="C115" s="777"/>
      <c r="D115" s="721"/>
      <c r="E115" s="796"/>
      <c r="F115" s="734"/>
      <c r="G115" s="754">
        <f>+E115-D115</f>
        <v>0</v>
      </c>
      <c r="H115" s="758" t="e">
        <f>+G115/D115*100</f>
        <v>#DIV/0!</v>
      </c>
      <c r="I115" s="65" t="s">
        <v>129</v>
      </c>
      <c r="J115" s="54">
        <v>50000</v>
      </c>
      <c r="K115" s="66" t="s">
        <v>276</v>
      </c>
      <c r="L115" s="67" t="s">
        <v>292</v>
      </c>
      <c r="M115" s="559">
        <v>2</v>
      </c>
      <c r="N115" s="559" t="s">
        <v>290</v>
      </c>
      <c r="O115" s="53" t="s">
        <v>294</v>
      </c>
      <c r="P115" s="54">
        <f>SUM(J115*M115)</f>
        <v>100000</v>
      </c>
      <c r="Q115" s="55" t="s">
        <v>276</v>
      </c>
    </row>
    <row r="116" spans="1:17" ht="15.95" customHeight="1">
      <c r="A116" s="270"/>
      <c r="B116" s="208"/>
      <c r="C116" s="776"/>
      <c r="D116" s="784"/>
      <c r="E116" s="797"/>
      <c r="F116" s="731"/>
      <c r="G116" s="750">
        <f>+E116-D116</f>
        <v>0</v>
      </c>
      <c r="H116" s="759" t="e">
        <f>+G116/D116*100</f>
        <v>#DIV/0!</v>
      </c>
      <c r="I116" s="59" t="s">
        <v>104</v>
      </c>
      <c r="J116" s="60">
        <v>3000000</v>
      </c>
      <c r="K116" s="61" t="s">
        <v>276</v>
      </c>
      <c r="L116" s="62" t="s">
        <v>292</v>
      </c>
      <c r="M116" s="577">
        <v>4</v>
      </c>
      <c r="N116" s="577" t="s">
        <v>290</v>
      </c>
      <c r="O116" s="63" t="s">
        <v>294</v>
      </c>
      <c r="P116" s="60">
        <f>SUM(J116*M116)</f>
        <v>12000000</v>
      </c>
      <c r="Q116" s="64" t="s">
        <v>276</v>
      </c>
    </row>
    <row r="117" spans="1:17" ht="20.100000000000001" customHeight="1">
      <c r="A117" s="329" t="s">
        <v>322</v>
      </c>
      <c r="B117" s="341" t="s">
        <v>46</v>
      </c>
      <c r="C117" s="565" t="s">
        <v>299</v>
      </c>
      <c r="D117" s="551">
        <f>SUM(D118:D141)</f>
        <v>199581</v>
      </c>
      <c r="E117" s="551">
        <f>P117/1000</f>
        <v>192765.99985800002</v>
      </c>
      <c r="F117" s="544"/>
      <c r="G117" s="549">
        <f>E117-D117</f>
        <v>-6815.0001419999753</v>
      </c>
      <c r="H117" s="342">
        <f>G117/D117*100</f>
        <v>-3.4146537706494984</v>
      </c>
      <c r="I117" s="65"/>
      <c r="J117" s="54"/>
      <c r="K117" s="66"/>
      <c r="L117" s="67"/>
      <c r="M117" s="666"/>
      <c r="N117" s="666"/>
      <c r="O117" s="666"/>
      <c r="P117" s="54">
        <f>SUM(P118,P121,P123,P129,P131,P133,P138)</f>
        <v>192765999.85800001</v>
      </c>
      <c r="Q117" s="64" t="s">
        <v>276</v>
      </c>
    </row>
    <row r="118" spans="1:17" ht="15.95" customHeight="1">
      <c r="A118" s="270"/>
      <c r="B118" s="330" t="s">
        <v>59</v>
      </c>
      <c r="C118" s="738" t="s">
        <v>469</v>
      </c>
      <c r="D118" s="720">
        <v>9700</v>
      </c>
      <c r="E118" s="795">
        <f>P118/1000</f>
        <v>15500</v>
      </c>
      <c r="F118" s="542"/>
      <c r="G118" s="749">
        <f>E118-D118</f>
        <v>5800</v>
      </c>
      <c r="H118" s="752">
        <f>G118/D118*100</f>
        <v>59.793814432989691</v>
      </c>
      <c r="I118" s="56"/>
      <c r="J118" s="47"/>
      <c r="K118" s="57"/>
      <c r="L118" s="58"/>
      <c r="M118" s="609" t="s">
        <v>313</v>
      </c>
      <c r="N118" s="609"/>
      <c r="O118" s="609"/>
      <c r="P118" s="47">
        <f>SUM(P119:P120)</f>
        <v>15500000</v>
      </c>
      <c r="Q118" s="42" t="s">
        <v>276</v>
      </c>
    </row>
    <row r="119" spans="1:17" ht="15.95" customHeight="1">
      <c r="A119" s="270"/>
      <c r="B119" s="343"/>
      <c r="C119" s="739"/>
      <c r="D119" s="721"/>
      <c r="E119" s="796"/>
      <c r="F119" s="544"/>
      <c r="G119" s="754"/>
      <c r="H119" s="758"/>
      <c r="I119" s="65" t="s">
        <v>470</v>
      </c>
      <c r="J119" s="54">
        <v>15000000</v>
      </c>
      <c r="K119" s="66" t="s">
        <v>276</v>
      </c>
      <c r="L119" s="67" t="s">
        <v>292</v>
      </c>
      <c r="M119" s="559">
        <v>1</v>
      </c>
      <c r="N119" s="559" t="s">
        <v>290</v>
      </c>
      <c r="O119" s="53" t="s">
        <v>294</v>
      </c>
      <c r="P119" s="54">
        <f t="shared" ref="P119:P120" si="6">SUM(J119*M119)</f>
        <v>15000000</v>
      </c>
      <c r="Q119" s="55" t="s">
        <v>276</v>
      </c>
    </row>
    <row r="120" spans="1:17" ht="15.95" customHeight="1">
      <c r="A120" s="270"/>
      <c r="B120" s="343"/>
      <c r="C120" s="773"/>
      <c r="D120" s="784"/>
      <c r="E120" s="797"/>
      <c r="F120" s="543"/>
      <c r="G120" s="750"/>
      <c r="H120" s="758"/>
      <c r="I120" s="59" t="s">
        <v>390</v>
      </c>
      <c r="J120" s="60">
        <v>250000</v>
      </c>
      <c r="K120" s="61" t="s">
        <v>276</v>
      </c>
      <c r="L120" s="62" t="s">
        <v>292</v>
      </c>
      <c r="M120" s="577">
        <v>2</v>
      </c>
      <c r="N120" s="577" t="s">
        <v>290</v>
      </c>
      <c r="O120" s="63" t="s">
        <v>294</v>
      </c>
      <c r="P120" s="60">
        <f t="shared" si="6"/>
        <v>500000</v>
      </c>
      <c r="Q120" s="64" t="s">
        <v>276</v>
      </c>
    </row>
    <row r="121" spans="1:17" ht="15.95" customHeight="1">
      <c r="A121" s="270"/>
      <c r="B121" s="126"/>
      <c r="C121" s="738" t="s">
        <v>132</v>
      </c>
      <c r="D121" s="720">
        <v>100</v>
      </c>
      <c r="E121" s="795">
        <f>+P121/1000</f>
        <v>100</v>
      </c>
      <c r="F121" s="730">
        <v>0</v>
      </c>
      <c r="G121" s="749">
        <f>+E121-D121</f>
        <v>0</v>
      </c>
      <c r="H121" s="746">
        <f>+G121/D121*100</f>
        <v>0</v>
      </c>
      <c r="I121" s="56"/>
      <c r="J121" s="47"/>
      <c r="K121" s="57"/>
      <c r="L121" s="58"/>
      <c r="M121" s="609" t="s">
        <v>313</v>
      </c>
      <c r="N121" s="609"/>
      <c r="O121" s="609"/>
      <c r="P121" s="47">
        <f>SUM(P122)</f>
        <v>100000</v>
      </c>
      <c r="Q121" s="42" t="s">
        <v>276</v>
      </c>
    </row>
    <row r="122" spans="1:17" ht="15.95" customHeight="1">
      <c r="A122" s="270"/>
      <c r="B122" s="126"/>
      <c r="C122" s="773"/>
      <c r="D122" s="784"/>
      <c r="E122" s="797"/>
      <c r="F122" s="731"/>
      <c r="G122" s="750"/>
      <c r="H122" s="748"/>
      <c r="I122" s="59" t="s">
        <v>233</v>
      </c>
      <c r="J122" s="60">
        <v>10000</v>
      </c>
      <c r="K122" s="61" t="s">
        <v>276</v>
      </c>
      <c r="L122" s="62" t="s">
        <v>292</v>
      </c>
      <c r="M122" s="577">
        <v>10</v>
      </c>
      <c r="N122" s="577" t="s">
        <v>290</v>
      </c>
      <c r="O122" s="63" t="s">
        <v>294</v>
      </c>
      <c r="P122" s="60">
        <f>SUM(J122*M122)</f>
        <v>100000</v>
      </c>
      <c r="Q122" s="64" t="s">
        <v>276</v>
      </c>
    </row>
    <row r="123" spans="1:17" ht="15.95" customHeight="1">
      <c r="A123" s="270"/>
      <c r="B123" s="343"/>
      <c r="C123" s="735" t="s">
        <v>375</v>
      </c>
      <c r="D123" s="720">
        <v>22562</v>
      </c>
      <c r="E123" s="795">
        <f>P123/1000</f>
        <v>26015.999928000001</v>
      </c>
      <c r="F123" s="544"/>
      <c r="G123" s="749">
        <f>E123-D123</f>
        <v>3453.9999280000011</v>
      </c>
      <c r="H123" s="746">
        <f>G123/D123*100</f>
        <v>15.308926194486308</v>
      </c>
      <c r="I123" s="65"/>
      <c r="J123" s="54"/>
      <c r="K123" s="66"/>
      <c r="L123" s="67"/>
      <c r="M123" s="792" t="s">
        <v>313</v>
      </c>
      <c r="N123" s="792"/>
      <c r="O123" s="792"/>
      <c r="P123" s="54">
        <f>SUM(P124:P128)</f>
        <v>26015999.927999999</v>
      </c>
      <c r="Q123" s="55" t="s">
        <v>276</v>
      </c>
    </row>
    <row r="124" spans="1:17" ht="15.95" customHeight="1">
      <c r="A124" s="270"/>
      <c r="B124" s="343"/>
      <c r="C124" s="736"/>
      <c r="D124" s="721"/>
      <c r="E124" s="796"/>
      <c r="F124" s="544"/>
      <c r="G124" s="754"/>
      <c r="H124" s="747"/>
      <c r="I124" s="65" t="s">
        <v>201</v>
      </c>
      <c r="J124" s="54">
        <v>1072285.7139999999</v>
      </c>
      <c r="K124" s="66" t="s">
        <v>276</v>
      </c>
      <c r="L124" s="67" t="s">
        <v>292</v>
      </c>
      <c r="M124" s="559">
        <v>7</v>
      </c>
      <c r="N124" s="559" t="s">
        <v>320</v>
      </c>
      <c r="O124" s="53" t="s">
        <v>294</v>
      </c>
      <c r="P124" s="867">
        <f>SUM(J124*M124)</f>
        <v>7505999.9979999997</v>
      </c>
      <c r="Q124" s="55" t="s">
        <v>276</v>
      </c>
    </row>
    <row r="125" spans="1:17" ht="15.95" customHeight="1">
      <c r="A125" s="270"/>
      <c r="B125" s="343"/>
      <c r="C125" s="736"/>
      <c r="D125" s="721"/>
      <c r="E125" s="796"/>
      <c r="F125" s="544"/>
      <c r="G125" s="754"/>
      <c r="H125" s="747"/>
      <c r="I125" s="65" t="s">
        <v>175</v>
      </c>
      <c r="J125" s="54">
        <v>722857.14</v>
      </c>
      <c r="K125" s="66" t="s">
        <v>276</v>
      </c>
      <c r="L125" s="67" t="s">
        <v>292</v>
      </c>
      <c r="M125" s="559">
        <v>7</v>
      </c>
      <c r="N125" s="559" t="s">
        <v>320</v>
      </c>
      <c r="O125" s="53" t="s">
        <v>294</v>
      </c>
      <c r="P125" s="54">
        <f>SUM(J125*M125)</f>
        <v>5059999.9800000004</v>
      </c>
      <c r="Q125" s="55" t="s">
        <v>276</v>
      </c>
    </row>
    <row r="126" spans="1:17" ht="15.95" customHeight="1">
      <c r="A126" s="270"/>
      <c r="B126" s="343"/>
      <c r="C126" s="736"/>
      <c r="D126" s="721"/>
      <c r="E126" s="796"/>
      <c r="F126" s="544"/>
      <c r="G126" s="754"/>
      <c r="H126" s="747"/>
      <c r="I126" s="65" t="s">
        <v>34</v>
      </c>
      <c r="J126" s="54">
        <v>614285.71</v>
      </c>
      <c r="K126" s="66" t="s">
        <v>276</v>
      </c>
      <c r="L126" s="67" t="s">
        <v>292</v>
      </c>
      <c r="M126" s="559">
        <v>7</v>
      </c>
      <c r="N126" s="559" t="s">
        <v>320</v>
      </c>
      <c r="O126" s="53" t="s">
        <v>294</v>
      </c>
      <c r="P126" s="54">
        <f>SUM(J126*M126)</f>
        <v>4299999.97</v>
      </c>
      <c r="Q126" s="55" t="s">
        <v>276</v>
      </c>
    </row>
    <row r="127" spans="1:17" ht="15.95" customHeight="1">
      <c r="A127" s="270"/>
      <c r="B127" s="343"/>
      <c r="C127" s="736"/>
      <c r="D127" s="721"/>
      <c r="E127" s="796"/>
      <c r="F127" s="544"/>
      <c r="G127" s="754"/>
      <c r="H127" s="747"/>
      <c r="I127" s="65" t="s">
        <v>215</v>
      </c>
      <c r="J127" s="54">
        <v>2900000</v>
      </c>
      <c r="K127" s="66" t="s">
        <v>276</v>
      </c>
      <c r="L127" s="67" t="s">
        <v>292</v>
      </c>
      <c r="M127" s="559">
        <v>1</v>
      </c>
      <c r="N127" s="559" t="s">
        <v>290</v>
      </c>
      <c r="O127" s="53" t="s">
        <v>294</v>
      </c>
      <c r="P127" s="54">
        <f>SUM(J127*M127)</f>
        <v>2900000</v>
      </c>
      <c r="Q127" s="55" t="s">
        <v>276</v>
      </c>
    </row>
    <row r="128" spans="1:17" ht="15.95" customHeight="1">
      <c r="A128" s="270"/>
      <c r="B128" s="343"/>
      <c r="C128" s="737"/>
      <c r="D128" s="784"/>
      <c r="E128" s="797"/>
      <c r="F128" s="544"/>
      <c r="G128" s="750"/>
      <c r="H128" s="748"/>
      <c r="I128" s="65" t="s">
        <v>471</v>
      </c>
      <c r="J128" s="54">
        <v>892857.14</v>
      </c>
      <c r="K128" s="66" t="s">
        <v>276</v>
      </c>
      <c r="L128" s="67" t="s">
        <v>292</v>
      </c>
      <c r="M128" s="559">
        <v>7</v>
      </c>
      <c r="N128" s="559" t="s">
        <v>472</v>
      </c>
      <c r="O128" s="53" t="s">
        <v>294</v>
      </c>
      <c r="P128" s="54">
        <f>SUM(J128*M128)</f>
        <v>6249999.9800000004</v>
      </c>
      <c r="Q128" s="55" t="s">
        <v>276</v>
      </c>
    </row>
    <row r="129" spans="1:17" ht="15.95" customHeight="1">
      <c r="A129" s="270"/>
      <c r="B129" s="343"/>
      <c r="C129" s="735" t="s">
        <v>404</v>
      </c>
      <c r="D129" s="720">
        <v>0</v>
      </c>
      <c r="E129" s="795">
        <f>P129/1000</f>
        <v>1400</v>
      </c>
      <c r="F129" s="730">
        <v>-1</v>
      </c>
      <c r="G129" s="749">
        <f>+E129-D129</f>
        <v>1400</v>
      </c>
      <c r="H129" s="765" t="s">
        <v>459</v>
      </c>
      <c r="I129" s="56"/>
      <c r="J129" s="47"/>
      <c r="K129" s="57"/>
      <c r="L129" s="58"/>
      <c r="M129" s="609" t="s">
        <v>313</v>
      </c>
      <c r="N129" s="609"/>
      <c r="O129" s="609"/>
      <c r="P129" s="47">
        <f>SUM(P130:P130)</f>
        <v>1400000</v>
      </c>
      <c r="Q129" s="42" t="s">
        <v>276</v>
      </c>
    </row>
    <row r="130" spans="1:17" ht="15.95" customHeight="1">
      <c r="A130" s="270"/>
      <c r="B130" s="343"/>
      <c r="C130" s="739"/>
      <c r="D130" s="721"/>
      <c r="E130" s="796"/>
      <c r="F130" s="734"/>
      <c r="G130" s="754"/>
      <c r="H130" s="766"/>
      <c r="I130" s="65" t="s">
        <v>362</v>
      </c>
      <c r="J130" s="54">
        <v>1400000</v>
      </c>
      <c r="K130" s="66" t="s">
        <v>276</v>
      </c>
      <c r="L130" s="67" t="s">
        <v>292</v>
      </c>
      <c r="M130" s="559">
        <v>1</v>
      </c>
      <c r="N130" s="559" t="s">
        <v>290</v>
      </c>
      <c r="O130" s="53" t="s">
        <v>294</v>
      </c>
      <c r="P130" s="54">
        <f>J130*M130</f>
        <v>1400000</v>
      </c>
      <c r="Q130" s="55" t="s">
        <v>276</v>
      </c>
    </row>
    <row r="131" spans="1:17" ht="15.95" customHeight="1">
      <c r="A131" s="270"/>
      <c r="B131" s="343"/>
      <c r="C131" s="782" t="s">
        <v>386</v>
      </c>
      <c r="D131" s="774">
        <v>26450</v>
      </c>
      <c r="E131" s="801">
        <f>+P131/1000</f>
        <v>28799.999929999998</v>
      </c>
      <c r="F131" s="764">
        <v>0</v>
      </c>
      <c r="G131" s="710">
        <f>+E131-D131</f>
        <v>2349.9999299999981</v>
      </c>
      <c r="H131" s="752">
        <f>+G131/D131*100</f>
        <v>8.8846878260869495</v>
      </c>
      <c r="I131" s="282"/>
      <c r="J131" s="47"/>
      <c r="K131" s="57"/>
      <c r="L131" s="58"/>
      <c r="M131" s="609" t="s">
        <v>313</v>
      </c>
      <c r="N131" s="609"/>
      <c r="O131" s="609"/>
      <c r="P131" s="47">
        <f>SUM(P132:P132)</f>
        <v>28799999.93</v>
      </c>
      <c r="Q131" s="42" t="s">
        <v>276</v>
      </c>
    </row>
    <row r="132" spans="1:17" ht="15.95" customHeight="1">
      <c r="A132" s="270"/>
      <c r="B132" s="343"/>
      <c r="C132" s="783"/>
      <c r="D132" s="774"/>
      <c r="E132" s="801"/>
      <c r="F132" s="764"/>
      <c r="G132" s="710"/>
      <c r="H132" s="759"/>
      <c r="I132" s="284" t="s">
        <v>377</v>
      </c>
      <c r="J132" s="60">
        <v>1515789.47</v>
      </c>
      <c r="K132" s="61" t="s">
        <v>276</v>
      </c>
      <c r="L132" s="62" t="s">
        <v>292</v>
      </c>
      <c r="M132" s="577">
        <v>19</v>
      </c>
      <c r="N132" s="577" t="s">
        <v>290</v>
      </c>
      <c r="O132" s="63" t="s">
        <v>294</v>
      </c>
      <c r="P132" s="60">
        <f>SUM(J132*M132)</f>
        <v>28799999.93</v>
      </c>
      <c r="Q132" s="64" t="s">
        <v>276</v>
      </c>
    </row>
    <row r="133" spans="1:17" ht="15.95" customHeight="1">
      <c r="A133" s="347" t="s">
        <v>322</v>
      </c>
      <c r="B133" s="348" t="s">
        <v>493</v>
      </c>
      <c r="C133" s="809" t="s">
        <v>374</v>
      </c>
      <c r="D133" s="795">
        <v>22250</v>
      </c>
      <c r="E133" s="795">
        <f>P133/1000</f>
        <v>60000</v>
      </c>
      <c r="F133" s="344"/>
      <c r="G133" s="798">
        <f>E133-D133</f>
        <v>37750</v>
      </c>
      <c r="H133" s="746">
        <f>+G133/D133*100</f>
        <v>169.6629213483146</v>
      </c>
      <c r="I133" s="345"/>
      <c r="J133" s="57"/>
      <c r="K133" s="57"/>
      <c r="L133" s="57"/>
      <c r="M133" s="609" t="s">
        <v>313</v>
      </c>
      <c r="N133" s="609"/>
      <c r="O133" s="609"/>
      <c r="P133" s="120">
        <f>SUM(P134:P137)</f>
        <v>60000000</v>
      </c>
      <c r="Q133" s="42" t="s">
        <v>276</v>
      </c>
    </row>
    <row r="134" spans="1:17" ht="15.95" customHeight="1">
      <c r="A134" s="329"/>
      <c r="B134" s="348" t="s">
        <v>491</v>
      </c>
      <c r="C134" s="811"/>
      <c r="D134" s="796"/>
      <c r="E134" s="796"/>
      <c r="F134" s="346"/>
      <c r="G134" s="763"/>
      <c r="H134" s="747"/>
      <c r="I134" s="289" t="s">
        <v>380</v>
      </c>
      <c r="J134" s="54">
        <v>2000000</v>
      </c>
      <c r="K134" s="66" t="s">
        <v>276</v>
      </c>
      <c r="L134" s="67" t="s">
        <v>292</v>
      </c>
      <c r="M134" s="559">
        <v>10</v>
      </c>
      <c r="N134" s="559" t="s">
        <v>290</v>
      </c>
      <c r="O134" s="53" t="s">
        <v>294</v>
      </c>
      <c r="P134" s="54">
        <f>SUM(J134*M134)</f>
        <v>20000000</v>
      </c>
      <c r="Q134" s="55" t="s">
        <v>276</v>
      </c>
    </row>
    <row r="135" spans="1:17" ht="15.95" customHeight="1">
      <c r="A135" s="270"/>
      <c r="B135" s="126"/>
      <c r="C135" s="811"/>
      <c r="D135" s="796"/>
      <c r="E135" s="796"/>
      <c r="F135" s="346"/>
      <c r="G135" s="763"/>
      <c r="H135" s="747"/>
      <c r="I135" s="289" t="s">
        <v>466</v>
      </c>
      <c r="J135" s="54">
        <v>2000000</v>
      </c>
      <c r="K135" s="66" t="s">
        <v>276</v>
      </c>
      <c r="L135" s="67" t="s">
        <v>292</v>
      </c>
      <c r="M135" s="559">
        <v>10</v>
      </c>
      <c r="N135" s="559" t="s">
        <v>290</v>
      </c>
      <c r="O135" s="53" t="s">
        <v>294</v>
      </c>
      <c r="P135" s="54">
        <f>SUM(J135*M135)</f>
        <v>20000000</v>
      </c>
      <c r="Q135" s="55" t="s">
        <v>276</v>
      </c>
    </row>
    <row r="136" spans="1:17" ht="15.95" customHeight="1">
      <c r="A136" s="270"/>
      <c r="B136" s="126"/>
      <c r="C136" s="811"/>
      <c r="D136" s="796"/>
      <c r="E136" s="796"/>
      <c r="F136" s="346"/>
      <c r="G136" s="763"/>
      <c r="H136" s="747"/>
      <c r="I136" s="66" t="s">
        <v>467</v>
      </c>
      <c r="J136" s="54">
        <v>2000000</v>
      </c>
      <c r="K136" s="66" t="s">
        <v>276</v>
      </c>
      <c r="L136" s="67" t="s">
        <v>292</v>
      </c>
      <c r="M136" s="559">
        <v>5</v>
      </c>
      <c r="N136" s="559" t="s">
        <v>290</v>
      </c>
      <c r="O136" s="53" t="s">
        <v>294</v>
      </c>
      <c r="P136" s="54">
        <f>SUM(J136*M136)</f>
        <v>10000000</v>
      </c>
      <c r="Q136" s="55" t="s">
        <v>276</v>
      </c>
    </row>
    <row r="137" spans="1:17" ht="15.95" customHeight="1">
      <c r="A137" s="270"/>
      <c r="B137" s="126"/>
      <c r="C137" s="810"/>
      <c r="D137" s="797"/>
      <c r="E137" s="797"/>
      <c r="F137" s="346"/>
      <c r="G137" s="799"/>
      <c r="H137" s="748"/>
      <c r="I137" s="66" t="s">
        <v>426</v>
      </c>
      <c r="J137" s="54">
        <v>5000000</v>
      </c>
      <c r="K137" s="66" t="s">
        <v>276</v>
      </c>
      <c r="L137" s="67" t="s">
        <v>292</v>
      </c>
      <c r="M137" s="559">
        <v>2</v>
      </c>
      <c r="N137" s="559" t="s">
        <v>290</v>
      </c>
      <c r="O137" s="53" t="s">
        <v>294</v>
      </c>
      <c r="P137" s="54">
        <f>SUM(J137*M137)</f>
        <v>10000000</v>
      </c>
      <c r="Q137" s="55" t="s">
        <v>276</v>
      </c>
    </row>
    <row r="138" spans="1:17" ht="15.95" customHeight="1">
      <c r="A138" s="270"/>
      <c r="B138" s="126"/>
      <c r="C138" s="738" t="s">
        <v>77</v>
      </c>
      <c r="D138" s="720">
        <v>118519</v>
      </c>
      <c r="E138" s="795">
        <f>(P138/1000)</f>
        <v>60950</v>
      </c>
      <c r="F138" s="730">
        <v>83961</v>
      </c>
      <c r="G138" s="749">
        <f>E138-D138</f>
        <v>-57569</v>
      </c>
      <c r="H138" s="751">
        <f>G138/D138*100</f>
        <v>-48.57364641956142</v>
      </c>
      <c r="I138" s="311"/>
      <c r="J138" s="47"/>
      <c r="K138" s="57"/>
      <c r="L138" s="58"/>
      <c r="M138" s="609" t="s">
        <v>313</v>
      </c>
      <c r="N138" s="609"/>
      <c r="O138" s="609"/>
      <c r="P138" s="47">
        <f>SUM(P139:P141)</f>
        <v>60950000</v>
      </c>
      <c r="Q138" s="42" t="s">
        <v>276</v>
      </c>
    </row>
    <row r="139" spans="1:17" ht="15.95" customHeight="1">
      <c r="A139" s="270"/>
      <c r="B139" s="126"/>
      <c r="C139" s="739"/>
      <c r="D139" s="721"/>
      <c r="E139" s="796"/>
      <c r="F139" s="734"/>
      <c r="G139" s="754"/>
      <c r="H139" s="751"/>
      <c r="I139" s="298" t="s">
        <v>425</v>
      </c>
      <c r="J139" s="54">
        <v>22500000</v>
      </c>
      <c r="K139" s="66" t="s">
        <v>276</v>
      </c>
      <c r="L139" s="67" t="s">
        <v>292</v>
      </c>
      <c r="M139" s="559">
        <v>1</v>
      </c>
      <c r="N139" s="559" t="s">
        <v>290</v>
      </c>
      <c r="O139" s="53" t="s">
        <v>294</v>
      </c>
      <c r="P139" s="54">
        <f>SUM(J139*M139)</f>
        <v>22500000</v>
      </c>
      <c r="Q139" s="55" t="s">
        <v>276</v>
      </c>
    </row>
    <row r="140" spans="1:17" ht="15.95" customHeight="1">
      <c r="A140" s="270"/>
      <c r="B140" s="126"/>
      <c r="C140" s="739"/>
      <c r="D140" s="721"/>
      <c r="E140" s="796"/>
      <c r="F140" s="543"/>
      <c r="G140" s="754"/>
      <c r="H140" s="751"/>
      <c r="I140" s="287" t="s">
        <v>12</v>
      </c>
      <c r="J140" s="54">
        <v>10850000</v>
      </c>
      <c r="K140" s="66" t="s">
        <v>276</v>
      </c>
      <c r="L140" s="67" t="s">
        <v>292</v>
      </c>
      <c r="M140" s="559">
        <v>1</v>
      </c>
      <c r="N140" s="559" t="s">
        <v>290</v>
      </c>
      <c r="O140" s="53" t="s">
        <v>300</v>
      </c>
      <c r="P140" s="54">
        <f>J140*M140</f>
        <v>10850000</v>
      </c>
      <c r="Q140" s="55" t="s">
        <v>276</v>
      </c>
    </row>
    <row r="141" spans="1:17" ht="15.95" customHeight="1">
      <c r="A141" s="270"/>
      <c r="B141" s="208"/>
      <c r="C141" s="773"/>
      <c r="D141" s="784"/>
      <c r="E141" s="797"/>
      <c r="F141" s="543"/>
      <c r="G141" s="750"/>
      <c r="H141" s="751"/>
      <c r="I141" s="868" t="s">
        <v>461</v>
      </c>
      <c r="J141" s="60">
        <v>27600000</v>
      </c>
      <c r="K141" s="61" t="s">
        <v>276</v>
      </c>
      <c r="L141" s="62" t="s">
        <v>292</v>
      </c>
      <c r="M141" s="577">
        <v>1</v>
      </c>
      <c r="N141" s="577" t="s">
        <v>290</v>
      </c>
      <c r="O141" s="63" t="s">
        <v>300</v>
      </c>
      <c r="P141" s="60">
        <f>J141*M141</f>
        <v>27600000</v>
      </c>
      <c r="Q141" s="64" t="s">
        <v>276</v>
      </c>
    </row>
    <row r="142" spans="1:17" ht="20.100000000000001" customHeight="1">
      <c r="A142" s="350"/>
      <c r="B142" s="341" t="s">
        <v>209</v>
      </c>
      <c r="C142" s="161" t="s">
        <v>299</v>
      </c>
      <c r="D142" s="435">
        <f>SUM(D143:D157)</f>
        <v>6952</v>
      </c>
      <c r="E142" s="562">
        <f>P142/1000</f>
        <v>248591</v>
      </c>
      <c r="F142" s="560">
        <f>SUM(F150:F155)</f>
        <v>4163</v>
      </c>
      <c r="G142" s="561">
        <f>+E142-D142</f>
        <v>241639</v>
      </c>
      <c r="H142" s="434">
        <f>G142/D142*100</f>
        <v>3475.8199079401616</v>
      </c>
      <c r="I142" s="335" t="s">
        <v>458</v>
      </c>
      <c r="J142" s="217"/>
      <c r="K142" s="140"/>
      <c r="L142" s="218"/>
      <c r="M142" s="536"/>
      <c r="N142" s="536"/>
      <c r="O142" s="219"/>
      <c r="P142" s="217">
        <f>SUM(P143,P145,P147,P150)</f>
        <v>248591000</v>
      </c>
      <c r="Q142" s="167" t="s">
        <v>276</v>
      </c>
    </row>
    <row r="143" spans="1:17" ht="15.95" customHeight="1">
      <c r="A143" s="347"/>
      <c r="B143" s="330" t="s">
        <v>448</v>
      </c>
      <c r="C143" s="782" t="s">
        <v>449</v>
      </c>
      <c r="D143" s="800">
        <v>0</v>
      </c>
      <c r="E143" s="801">
        <f>P143/1000</f>
        <v>6000</v>
      </c>
      <c r="F143" s="764">
        <v>-1</v>
      </c>
      <c r="G143" s="710">
        <f>+E143-D143</f>
        <v>6000</v>
      </c>
      <c r="H143" s="767" t="s">
        <v>459</v>
      </c>
      <c r="I143" s="56"/>
      <c r="J143" s="47"/>
      <c r="K143" s="57"/>
      <c r="L143" s="58"/>
      <c r="M143" s="609" t="s">
        <v>313</v>
      </c>
      <c r="N143" s="609"/>
      <c r="O143" s="609"/>
      <c r="P143" s="47">
        <f>SUM(P144:P144)</f>
        <v>6000000</v>
      </c>
      <c r="Q143" s="42" t="s">
        <v>276</v>
      </c>
    </row>
    <row r="144" spans="1:17" ht="15.95" customHeight="1">
      <c r="A144" s="347"/>
      <c r="B144" s="330"/>
      <c r="C144" s="783"/>
      <c r="D144" s="800"/>
      <c r="E144" s="801"/>
      <c r="F144" s="764"/>
      <c r="G144" s="710"/>
      <c r="H144" s="767"/>
      <c r="I144" s="287" t="s">
        <v>452</v>
      </c>
      <c r="J144" s="54">
        <v>600000</v>
      </c>
      <c r="K144" s="66" t="s">
        <v>276</v>
      </c>
      <c r="L144" s="67" t="s">
        <v>292</v>
      </c>
      <c r="M144" s="559">
        <v>10</v>
      </c>
      <c r="N144" s="559" t="s">
        <v>290</v>
      </c>
      <c r="O144" s="53" t="s">
        <v>294</v>
      </c>
      <c r="P144" s="54">
        <f>J144*M144</f>
        <v>6000000</v>
      </c>
      <c r="Q144" s="55" t="s">
        <v>276</v>
      </c>
    </row>
    <row r="145" spans="1:17" ht="15.95" customHeight="1">
      <c r="A145" s="347"/>
      <c r="B145" s="330"/>
      <c r="C145" s="783" t="s">
        <v>450</v>
      </c>
      <c r="D145" s="800">
        <v>0</v>
      </c>
      <c r="E145" s="801">
        <f>P145/1000</f>
        <v>230000</v>
      </c>
      <c r="F145" s="560"/>
      <c r="G145" s="710">
        <f>+E145-D145</f>
        <v>230000</v>
      </c>
      <c r="H145" s="767" t="s">
        <v>459</v>
      </c>
      <c r="I145" s="56"/>
      <c r="J145" s="47"/>
      <c r="K145" s="57"/>
      <c r="L145" s="58"/>
      <c r="M145" s="609" t="s">
        <v>313</v>
      </c>
      <c r="N145" s="609"/>
      <c r="O145" s="609"/>
      <c r="P145" s="47">
        <f>SUM(P146:P146)</f>
        <v>230000000</v>
      </c>
      <c r="Q145" s="42" t="s">
        <v>276</v>
      </c>
    </row>
    <row r="146" spans="1:17" ht="15.95" customHeight="1">
      <c r="A146" s="347"/>
      <c r="B146" s="330"/>
      <c r="C146" s="783"/>
      <c r="D146" s="800"/>
      <c r="E146" s="801"/>
      <c r="F146" s="560"/>
      <c r="G146" s="710"/>
      <c r="H146" s="767"/>
      <c r="I146" s="65" t="s">
        <v>450</v>
      </c>
      <c r="J146" s="54">
        <v>23000000</v>
      </c>
      <c r="K146" s="66" t="s">
        <v>276</v>
      </c>
      <c r="L146" s="67" t="s">
        <v>292</v>
      </c>
      <c r="M146" s="559">
        <v>10</v>
      </c>
      <c r="N146" s="559" t="s">
        <v>290</v>
      </c>
      <c r="O146" s="53" t="s">
        <v>294</v>
      </c>
      <c r="P146" s="54">
        <f>J146*M146</f>
        <v>230000000</v>
      </c>
      <c r="Q146" s="55" t="s">
        <v>276</v>
      </c>
    </row>
    <row r="147" spans="1:17" ht="15.95" customHeight="1">
      <c r="A147" s="347"/>
      <c r="B147" s="330"/>
      <c r="C147" s="782" t="s">
        <v>451</v>
      </c>
      <c r="D147" s="800">
        <v>0</v>
      </c>
      <c r="E147" s="801">
        <f>P147/1000</f>
        <v>1891</v>
      </c>
      <c r="F147" s="560"/>
      <c r="G147" s="710">
        <f>E147-D147</f>
        <v>1891</v>
      </c>
      <c r="H147" s="767" t="s">
        <v>459</v>
      </c>
      <c r="I147" s="56"/>
      <c r="J147" s="47"/>
      <c r="K147" s="57"/>
      <c r="L147" s="58"/>
      <c r="M147" s="609" t="s">
        <v>313</v>
      </c>
      <c r="N147" s="609"/>
      <c r="O147" s="609"/>
      <c r="P147" s="47">
        <f>SUM(P148:P149)</f>
        <v>1891000</v>
      </c>
      <c r="Q147" s="42" t="s">
        <v>276</v>
      </c>
    </row>
    <row r="148" spans="1:17" ht="15.95" customHeight="1">
      <c r="A148" s="347"/>
      <c r="B148" s="330"/>
      <c r="C148" s="782"/>
      <c r="D148" s="800"/>
      <c r="E148" s="801"/>
      <c r="F148" s="560"/>
      <c r="G148" s="710"/>
      <c r="H148" s="767"/>
      <c r="I148" s="65" t="s">
        <v>453</v>
      </c>
      <c r="J148" s="54">
        <v>891000</v>
      </c>
      <c r="K148" s="66" t="s">
        <v>276</v>
      </c>
      <c r="L148" s="67" t="s">
        <v>292</v>
      </c>
      <c r="M148" s="559">
        <v>1</v>
      </c>
      <c r="N148" s="559" t="s">
        <v>290</v>
      </c>
      <c r="O148" s="559"/>
      <c r="P148" s="54">
        <f>SUM(J148*M148)</f>
        <v>891000</v>
      </c>
      <c r="Q148" s="55" t="s">
        <v>276</v>
      </c>
    </row>
    <row r="149" spans="1:17" ht="15.95" customHeight="1">
      <c r="A149" s="347"/>
      <c r="B149" s="330"/>
      <c r="C149" s="782"/>
      <c r="D149" s="800"/>
      <c r="E149" s="801"/>
      <c r="F149" s="560"/>
      <c r="G149" s="710"/>
      <c r="H149" s="767"/>
      <c r="I149" s="65" t="s">
        <v>454</v>
      </c>
      <c r="J149" s="60">
        <v>200000</v>
      </c>
      <c r="K149" s="61" t="s">
        <v>276</v>
      </c>
      <c r="L149" s="62" t="s">
        <v>292</v>
      </c>
      <c r="M149" s="577">
        <v>5</v>
      </c>
      <c r="N149" s="577" t="s">
        <v>290</v>
      </c>
      <c r="O149" s="577"/>
      <c r="P149" s="60">
        <f>SUM(J149*M149)</f>
        <v>1000000</v>
      </c>
      <c r="Q149" s="64" t="s">
        <v>276</v>
      </c>
    </row>
    <row r="150" spans="1:17" ht="15.95" customHeight="1">
      <c r="A150" s="270"/>
      <c r="B150" s="330"/>
      <c r="C150" s="735" t="s">
        <v>462</v>
      </c>
      <c r="D150" s="818">
        <v>6952</v>
      </c>
      <c r="E150" s="795">
        <f>+P150/1000</f>
        <v>10700</v>
      </c>
      <c r="F150" s="730">
        <v>4163</v>
      </c>
      <c r="G150" s="749">
        <f>+E150-D150</f>
        <v>3748</v>
      </c>
      <c r="H150" s="746">
        <f>G150/D150*100</f>
        <v>53.912543153049484</v>
      </c>
      <c r="I150" s="124" t="s">
        <v>460</v>
      </c>
      <c r="J150" s="47"/>
      <c r="K150" s="57"/>
      <c r="L150" s="58"/>
      <c r="M150" s="609" t="s">
        <v>313</v>
      </c>
      <c r="N150" s="609"/>
      <c r="O150" s="609"/>
      <c r="P150" s="47">
        <f>SUM(P151,P156,P157)</f>
        <v>10700000</v>
      </c>
      <c r="Q150" s="42" t="s">
        <v>276</v>
      </c>
    </row>
    <row r="151" spans="1:17" ht="15.95" customHeight="1">
      <c r="A151" s="270"/>
      <c r="B151" s="538"/>
      <c r="C151" s="736"/>
      <c r="D151" s="819"/>
      <c r="E151" s="796"/>
      <c r="F151" s="734"/>
      <c r="G151" s="754"/>
      <c r="H151" s="747"/>
      <c r="I151" s="869" t="s">
        <v>154</v>
      </c>
      <c r="J151" s="870"/>
      <c r="K151" s="871"/>
      <c r="L151" s="872"/>
      <c r="M151" s="873"/>
      <c r="N151" s="873"/>
      <c r="O151" s="874"/>
      <c r="P151" s="54">
        <f>SUM(P152:P155)</f>
        <v>10200000</v>
      </c>
      <c r="Q151" s="55" t="s">
        <v>276</v>
      </c>
    </row>
    <row r="152" spans="1:17" ht="15.95" customHeight="1">
      <c r="A152" s="270"/>
      <c r="B152" s="126"/>
      <c r="C152" s="736"/>
      <c r="D152" s="819"/>
      <c r="E152" s="796"/>
      <c r="F152" s="734"/>
      <c r="G152" s="754"/>
      <c r="H152" s="747"/>
      <c r="I152" s="131" t="s">
        <v>23</v>
      </c>
      <c r="J152" s="54">
        <v>15000</v>
      </c>
      <c r="K152" s="66" t="s">
        <v>276</v>
      </c>
      <c r="L152" s="67" t="s">
        <v>292</v>
      </c>
      <c r="M152" s="559">
        <v>40</v>
      </c>
      <c r="N152" s="559" t="s">
        <v>473</v>
      </c>
      <c r="O152" s="53" t="s">
        <v>294</v>
      </c>
      <c r="P152" s="54">
        <f t="shared" ref="P152:P156" si="7">SUM(J152*M152)</f>
        <v>600000</v>
      </c>
      <c r="Q152" s="55" t="s">
        <v>276</v>
      </c>
    </row>
    <row r="153" spans="1:17" ht="15.95" customHeight="1">
      <c r="A153" s="270"/>
      <c r="B153" s="126"/>
      <c r="C153" s="736"/>
      <c r="D153" s="819"/>
      <c r="E153" s="796"/>
      <c r="F153" s="734"/>
      <c r="G153" s="754"/>
      <c r="H153" s="747"/>
      <c r="I153" s="131" t="s">
        <v>231</v>
      </c>
      <c r="J153" s="54">
        <v>7100000</v>
      </c>
      <c r="K153" s="66" t="s">
        <v>276</v>
      </c>
      <c r="L153" s="67" t="s">
        <v>292</v>
      </c>
      <c r="M153" s="559">
        <v>1</v>
      </c>
      <c r="N153" s="559" t="s">
        <v>290</v>
      </c>
      <c r="O153" s="53" t="s">
        <v>294</v>
      </c>
      <c r="P153" s="54">
        <f t="shared" si="7"/>
        <v>7100000</v>
      </c>
      <c r="Q153" s="55" t="s">
        <v>276</v>
      </c>
    </row>
    <row r="154" spans="1:17" ht="15.95" customHeight="1">
      <c r="A154" s="329"/>
      <c r="B154" s="348"/>
      <c r="C154" s="736"/>
      <c r="D154" s="819"/>
      <c r="E154" s="796"/>
      <c r="F154" s="734"/>
      <c r="G154" s="754"/>
      <c r="H154" s="747"/>
      <c r="I154" s="285" t="s">
        <v>368</v>
      </c>
      <c r="J154" s="54">
        <v>400000</v>
      </c>
      <c r="K154" s="66" t="s">
        <v>276</v>
      </c>
      <c r="L154" s="67" t="s">
        <v>292</v>
      </c>
      <c r="M154" s="559">
        <v>1</v>
      </c>
      <c r="N154" s="559" t="s">
        <v>290</v>
      </c>
      <c r="O154" s="53"/>
      <c r="P154" s="54">
        <f t="shared" si="7"/>
        <v>400000</v>
      </c>
      <c r="Q154" s="55" t="s">
        <v>276</v>
      </c>
    </row>
    <row r="155" spans="1:17" ht="15.95" customHeight="1">
      <c r="A155" s="270"/>
      <c r="B155" s="126"/>
      <c r="C155" s="736"/>
      <c r="D155" s="819"/>
      <c r="E155" s="796"/>
      <c r="F155" s="734"/>
      <c r="G155" s="754"/>
      <c r="H155" s="747"/>
      <c r="I155" s="281" t="s">
        <v>385</v>
      </c>
      <c r="J155" s="54">
        <v>210000</v>
      </c>
      <c r="K155" s="66" t="s">
        <v>276</v>
      </c>
      <c r="L155" s="67" t="s">
        <v>292</v>
      </c>
      <c r="M155" s="559">
        <v>10</v>
      </c>
      <c r="N155" s="559" t="s">
        <v>290</v>
      </c>
      <c r="O155" s="559"/>
      <c r="P155" s="54">
        <f t="shared" si="7"/>
        <v>2100000</v>
      </c>
      <c r="Q155" s="55" t="s">
        <v>276</v>
      </c>
    </row>
    <row r="156" spans="1:17" ht="15.95" customHeight="1">
      <c r="A156" s="270"/>
      <c r="B156" s="126"/>
      <c r="C156" s="736"/>
      <c r="D156" s="819"/>
      <c r="E156" s="796"/>
      <c r="F156" s="544"/>
      <c r="G156" s="754"/>
      <c r="H156" s="747"/>
      <c r="I156" s="349" t="s">
        <v>455</v>
      </c>
      <c r="J156" s="54">
        <v>500000</v>
      </c>
      <c r="K156" s="66" t="s">
        <v>276</v>
      </c>
      <c r="L156" s="67" t="s">
        <v>292</v>
      </c>
      <c r="M156" s="559">
        <v>1</v>
      </c>
      <c r="N156" s="559" t="s">
        <v>290</v>
      </c>
      <c r="O156" s="559"/>
      <c r="P156" s="54">
        <f t="shared" si="7"/>
        <v>500000</v>
      </c>
      <c r="Q156" s="55" t="s">
        <v>276</v>
      </c>
    </row>
    <row r="157" spans="1:17" ht="15.95" customHeight="1">
      <c r="A157" s="350"/>
      <c r="B157" s="126"/>
      <c r="C157" s="737"/>
      <c r="D157" s="820"/>
      <c r="E157" s="797"/>
      <c r="F157" s="544"/>
      <c r="G157" s="750"/>
      <c r="H157" s="748"/>
      <c r="I157" s="875" t="s">
        <v>456</v>
      </c>
      <c r="J157" s="876"/>
      <c r="K157" s="61" t="s">
        <v>276</v>
      </c>
      <c r="L157" s="62" t="s">
        <v>292</v>
      </c>
      <c r="M157" s="577">
        <v>5</v>
      </c>
      <c r="N157" s="577" t="s">
        <v>290</v>
      </c>
      <c r="O157" s="577"/>
      <c r="P157" s="60">
        <f>SUM(J157*M157)</f>
        <v>0</v>
      </c>
      <c r="Q157" s="55" t="s">
        <v>276</v>
      </c>
    </row>
    <row r="158" spans="1:17" ht="20.100000000000001" customHeight="1">
      <c r="A158" s="350"/>
      <c r="B158" s="341" t="s">
        <v>209</v>
      </c>
      <c r="C158" s="567" t="s">
        <v>457</v>
      </c>
      <c r="D158" s="552">
        <f>SUM(D159:D165)</f>
        <v>154780</v>
      </c>
      <c r="E158" s="552">
        <f>SUM(E159:E165)</f>
        <v>225880</v>
      </c>
      <c r="F158" s="544"/>
      <c r="G158" s="548">
        <f>E158-D158</f>
        <v>71100</v>
      </c>
      <c r="H158" s="546">
        <f>G158/D158*100</f>
        <v>45.936167463496574</v>
      </c>
      <c r="I158" s="432"/>
      <c r="J158" s="433"/>
      <c r="K158" s="140"/>
      <c r="L158" s="218"/>
      <c r="M158" s="536"/>
      <c r="N158" s="536"/>
      <c r="O158" s="536"/>
      <c r="P158" s="433">
        <f>SUM(P159,P164)</f>
        <v>225880000</v>
      </c>
      <c r="Q158" s="55" t="s">
        <v>276</v>
      </c>
    </row>
    <row r="159" spans="1:17" ht="15.95" customHeight="1">
      <c r="A159" s="350"/>
      <c r="B159" s="330" t="s">
        <v>163</v>
      </c>
      <c r="C159" s="783" t="s">
        <v>199</v>
      </c>
      <c r="D159" s="774">
        <v>29780</v>
      </c>
      <c r="E159" s="801">
        <f>P159/1000</f>
        <v>100880</v>
      </c>
      <c r="F159" s="764">
        <v>80151</v>
      </c>
      <c r="G159" s="710">
        <f>+E159-D159</f>
        <v>71100</v>
      </c>
      <c r="H159" s="751">
        <f>+G159/D159*100</f>
        <v>238.75083948959036</v>
      </c>
      <c r="I159" s="124"/>
      <c r="J159" s="47"/>
      <c r="K159" s="57"/>
      <c r="L159" s="58"/>
      <c r="M159" s="609" t="s">
        <v>313</v>
      </c>
      <c r="N159" s="609"/>
      <c r="O159" s="609"/>
      <c r="P159" s="47">
        <f>SUM(P160:P163)</f>
        <v>100880000</v>
      </c>
      <c r="Q159" s="42" t="s">
        <v>276</v>
      </c>
    </row>
    <row r="160" spans="1:17" ht="15.95" customHeight="1">
      <c r="A160" s="270"/>
      <c r="B160" s="579"/>
      <c r="C160" s="783"/>
      <c r="D160" s="774"/>
      <c r="E160" s="801"/>
      <c r="F160" s="764"/>
      <c r="G160" s="710"/>
      <c r="H160" s="751"/>
      <c r="I160" s="351" t="s">
        <v>239</v>
      </c>
      <c r="J160" s="54">
        <v>0</v>
      </c>
      <c r="K160" s="66" t="s">
        <v>276</v>
      </c>
      <c r="L160" s="67" t="s">
        <v>292</v>
      </c>
      <c r="M160" s="559">
        <v>1</v>
      </c>
      <c r="N160" s="559" t="s">
        <v>290</v>
      </c>
      <c r="O160" s="53" t="s">
        <v>294</v>
      </c>
      <c r="P160" s="54">
        <f>SUM(J160*M160)</f>
        <v>0</v>
      </c>
      <c r="Q160" s="55" t="s">
        <v>276</v>
      </c>
    </row>
    <row r="161" spans="1:17" ht="15.95" customHeight="1">
      <c r="A161" s="270"/>
      <c r="B161" s="126"/>
      <c r="C161" s="783"/>
      <c r="D161" s="774"/>
      <c r="E161" s="801"/>
      <c r="F161" s="764"/>
      <c r="G161" s="710"/>
      <c r="H161" s="751"/>
      <c r="I161" s="298" t="s">
        <v>262</v>
      </c>
      <c r="J161" s="54">
        <v>880000</v>
      </c>
      <c r="K161" s="66" t="s">
        <v>276</v>
      </c>
      <c r="L161" s="67" t="s">
        <v>292</v>
      </c>
      <c r="M161" s="559">
        <v>1</v>
      </c>
      <c r="N161" s="559" t="s">
        <v>290</v>
      </c>
      <c r="O161" s="53" t="s">
        <v>294</v>
      </c>
      <c r="P161" s="54">
        <f>SUM(J161*M161)</f>
        <v>880000</v>
      </c>
      <c r="Q161" s="55" t="s">
        <v>276</v>
      </c>
    </row>
    <row r="162" spans="1:17" ht="15.95" customHeight="1">
      <c r="A162" s="270"/>
      <c r="B162" s="126"/>
      <c r="C162" s="783"/>
      <c r="D162" s="774"/>
      <c r="E162" s="801"/>
      <c r="F162" s="764"/>
      <c r="G162" s="710"/>
      <c r="H162" s="751"/>
      <c r="I162" s="298" t="s">
        <v>355</v>
      </c>
      <c r="J162" s="54">
        <v>10000000</v>
      </c>
      <c r="K162" s="66" t="s">
        <v>276</v>
      </c>
      <c r="L162" s="67" t="s">
        <v>292</v>
      </c>
      <c r="M162" s="559">
        <v>1</v>
      </c>
      <c r="N162" s="559" t="s">
        <v>290</v>
      </c>
      <c r="O162" s="53" t="s">
        <v>294</v>
      </c>
      <c r="P162" s="54">
        <f>SUM(J162*M162)</f>
        <v>10000000</v>
      </c>
      <c r="Q162" s="55" t="s">
        <v>276</v>
      </c>
    </row>
    <row r="163" spans="1:17" ht="15.95" customHeight="1">
      <c r="A163" s="270"/>
      <c r="B163" s="126"/>
      <c r="C163" s="783"/>
      <c r="D163" s="774"/>
      <c r="E163" s="801"/>
      <c r="F163" s="764"/>
      <c r="G163" s="710"/>
      <c r="H163" s="752"/>
      <c r="I163" s="517" t="s">
        <v>202</v>
      </c>
      <c r="J163" s="60">
        <v>90000000</v>
      </c>
      <c r="K163" s="61" t="s">
        <v>276</v>
      </c>
      <c r="L163" s="62" t="s">
        <v>292</v>
      </c>
      <c r="M163" s="577">
        <v>1</v>
      </c>
      <c r="N163" s="577" t="s">
        <v>290</v>
      </c>
      <c r="O163" s="63" t="s">
        <v>294</v>
      </c>
      <c r="P163" s="60">
        <f>SUM(J163*M163)</f>
        <v>90000000</v>
      </c>
      <c r="Q163" s="64" t="s">
        <v>276</v>
      </c>
    </row>
    <row r="164" spans="1:17" ht="15.95" customHeight="1">
      <c r="A164" s="329"/>
      <c r="B164" s="538"/>
      <c r="C164" s="809" t="s">
        <v>261</v>
      </c>
      <c r="D164" s="774">
        <v>125000</v>
      </c>
      <c r="E164" s="801">
        <f>+P164/1000</f>
        <v>125000</v>
      </c>
      <c r="F164" s="560"/>
      <c r="G164" s="700">
        <f>+E164-D164</f>
        <v>0</v>
      </c>
      <c r="H164" s="752">
        <f>+G164/D164*100</f>
        <v>0</v>
      </c>
      <c r="I164" s="56"/>
      <c r="J164" s="47"/>
      <c r="K164" s="57"/>
      <c r="L164" s="58"/>
      <c r="M164" s="609" t="s">
        <v>313</v>
      </c>
      <c r="N164" s="609"/>
      <c r="O164" s="609"/>
      <c r="P164" s="47">
        <f>SUM(P165:P165)</f>
        <v>125000000</v>
      </c>
      <c r="Q164" s="42" t="s">
        <v>276</v>
      </c>
    </row>
    <row r="165" spans="1:17" ht="15.95" customHeight="1">
      <c r="A165" s="347"/>
      <c r="B165" s="151"/>
      <c r="C165" s="810"/>
      <c r="D165" s="774"/>
      <c r="E165" s="801"/>
      <c r="F165" s="560"/>
      <c r="G165" s="700"/>
      <c r="H165" s="759"/>
      <c r="I165" s="59" t="s">
        <v>261</v>
      </c>
      <c r="J165" s="153">
        <v>12500000</v>
      </c>
      <c r="K165" s="337" t="s">
        <v>276</v>
      </c>
      <c r="L165" s="155" t="s">
        <v>292</v>
      </c>
      <c r="M165" s="154">
        <v>10</v>
      </c>
      <c r="N165" s="154" t="s">
        <v>290</v>
      </c>
      <c r="O165" s="156" t="s">
        <v>294</v>
      </c>
      <c r="P165" s="153">
        <f>J165*M165</f>
        <v>125000000</v>
      </c>
      <c r="Q165" s="64" t="s">
        <v>276</v>
      </c>
    </row>
    <row r="166" spans="1:17" ht="20.100000000000001" customHeight="1">
      <c r="A166" s="352"/>
      <c r="B166" s="114" t="s">
        <v>43</v>
      </c>
      <c r="C166" s="566" t="s">
        <v>299</v>
      </c>
      <c r="D166" s="539">
        <f>+D167+D171+D175</f>
        <v>15515</v>
      </c>
      <c r="E166" s="541">
        <f>SUM(E167:E176)</f>
        <v>21490</v>
      </c>
      <c r="F166" s="542" t="e">
        <f>+#REF!+F167+#REF!+#REF!+F175</f>
        <v>#REF!</v>
      </c>
      <c r="G166" s="553">
        <f t="shared" ref="G166:G168" si="8">+E166-D166</f>
        <v>5975</v>
      </c>
      <c r="H166" s="555">
        <f>+G166/D166*100</f>
        <v>38.511118272639386</v>
      </c>
      <c r="I166" s="56"/>
      <c r="J166" s="125"/>
      <c r="K166" s="57"/>
      <c r="L166" s="58"/>
      <c r="M166" s="534"/>
      <c r="N166" s="534"/>
      <c r="O166" s="220"/>
      <c r="P166" s="125">
        <f>SUM(P167,P171,P175)</f>
        <v>21490000</v>
      </c>
      <c r="Q166" s="42" t="s">
        <v>276</v>
      </c>
    </row>
    <row r="167" spans="1:17" ht="15.95" customHeight="1">
      <c r="A167" s="270"/>
      <c r="B167" s="126"/>
      <c r="C167" s="816" t="s">
        <v>72</v>
      </c>
      <c r="D167" s="720">
        <v>3115</v>
      </c>
      <c r="E167" s="795">
        <f>P167/1000</f>
        <v>8590</v>
      </c>
      <c r="F167" s="730">
        <v>14521</v>
      </c>
      <c r="G167" s="749">
        <f t="shared" si="8"/>
        <v>5475</v>
      </c>
      <c r="H167" s="752">
        <f>+G167/D167*100</f>
        <v>175.76243980738363</v>
      </c>
      <c r="I167" s="56"/>
      <c r="J167" s="47"/>
      <c r="K167" s="57"/>
      <c r="L167" s="58"/>
      <c r="M167" s="609" t="s">
        <v>313</v>
      </c>
      <c r="N167" s="609"/>
      <c r="O167" s="609"/>
      <c r="P167" s="47">
        <f>SUM(P168:P170)</f>
        <v>8590000</v>
      </c>
      <c r="Q167" s="42" t="s">
        <v>276</v>
      </c>
    </row>
    <row r="168" spans="1:17" ht="15.95" customHeight="1">
      <c r="A168" s="270"/>
      <c r="B168" s="126"/>
      <c r="C168" s="777"/>
      <c r="D168" s="721"/>
      <c r="E168" s="796"/>
      <c r="F168" s="734"/>
      <c r="G168" s="754">
        <f t="shared" si="8"/>
        <v>0</v>
      </c>
      <c r="H168" s="758" t="e">
        <f>+G168/D168*100</f>
        <v>#DIV/0!</v>
      </c>
      <c r="I168" s="877" t="s">
        <v>391</v>
      </c>
      <c r="J168" s="48">
        <v>3040000</v>
      </c>
      <c r="K168" s="49" t="s">
        <v>276</v>
      </c>
      <c r="L168" s="50" t="s">
        <v>292</v>
      </c>
      <c r="M168" s="51">
        <v>1</v>
      </c>
      <c r="N168" s="559" t="s">
        <v>290</v>
      </c>
      <c r="O168" s="53" t="s">
        <v>294</v>
      </c>
      <c r="P168" s="54">
        <f>SUM(J168*M168)</f>
        <v>3040000</v>
      </c>
      <c r="Q168" s="55" t="s">
        <v>276</v>
      </c>
    </row>
    <row r="169" spans="1:17" ht="15.95" customHeight="1">
      <c r="A169" s="270"/>
      <c r="B169" s="126"/>
      <c r="C169" s="777"/>
      <c r="D169" s="721"/>
      <c r="E169" s="796"/>
      <c r="F169" s="734"/>
      <c r="G169" s="754"/>
      <c r="H169" s="758"/>
      <c r="I169" s="877" t="s">
        <v>35</v>
      </c>
      <c r="J169" s="48">
        <v>2420000</v>
      </c>
      <c r="K169" s="49" t="s">
        <v>276</v>
      </c>
      <c r="L169" s="50" t="s">
        <v>292</v>
      </c>
      <c r="M169" s="51">
        <v>1</v>
      </c>
      <c r="N169" s="559" t="s">
        <v>290</v>
      </c>
      <c r="O169" s="53" t="s">
        <v>294</v>
      </c>
      <c r="P169" s="54">
        <f>SUM(J169*M169)</f>
        <v>2420000</v>
      </c>
      <c r="Q169" s="55" t="s">
        <v>276</v>
      </c>
    </row>
    <row r="170" spans="1:17" ht="15.95" customHeight="1">
      <c r="A170" s="270"/>
      <c r="B170" s="126"/>
      <c r="C170" s="777"/>
      <c r="D170" s="721"/>
      <c r="E170" s="796"/>
      <c r="F170" s="734"/>
      <c r="G170" s="754"/>
      <c r="H170" s="758"/>
      <c r="I170" s="877" t="s">
        <v>219</v>
      </c>
      <c r="J170" s="48">
        <v>3130000</v>
      </c>
      <c r="K170" s="49" t="s">
        <v>276</v>
      </c>
      <c r="L170" s="50" t="s">
        <v>292</v>
      </c>
      <c r="M170" s="51">
        <v>1</v>
      </c>
      <c r="N170" s="559" t="s">
        <v>290</v>
      </c>
      <c r="O170" s="53" t="s">
        <v>294</v>
      </c>
      <c r="P170" s="54">
        <f>SUM(J170*M170)</f>
        <v>3130000</v>
      </c>
      <c r="Q170" s="55" t="s">
        <v>276</v>
      </c>
    </row>
    <row r="171" spans="1:17" ht="15.95" customHeight="1">
      <c r="A171" s="270"/>
      <c r="B171" s="126"/>
      <c r="C171" s="735" t="s">
        <v>392</v>
      </c>
      <c r="D171" s="720">
        <v>12200</v>
      </c>
      <c r="E171" s="795">
        <f>P171/1000</f>
        <v>12700</v>
      </c>
      <c r="F171" s="542"/>
      <c r="G171" s="749">
        <f>E171-D171</f>
        <v>500</v>
      </c>
      <c r="H171" s="752">
        <f>+G171/D171*100</f>
        <v>4.0983606557377046</v>
      </c>
      <c r="I171" s="43"/>
      <c r="J171" s="44"/>
      <c r="K171" s="45"/>
      <c r="L171" s="46"/>
      <c r="M171" s="692" t="s">
        <v>313</v>
      </c>
      <c r="N171" s="692"/>
      <c r="O171" s="692"/>
      <c r="P171" s="47">
        <f>SUM(P172:P174)</f>
        <v>12700000</v>
      </c>
      <c r="Q171" s="42" t="s">
        <v>276</v>
      </c>
    </row>
    <row r="172" spans="1:17" ht="15.95" customHeight="1">
      <c r="A172" s="270"/>
      <c r="B172" s="126"/>
      <c r="C172" s="739"/>
      <c r="D172" s="721"/>
      <c r="E172" s="796"/>
      <c r="F172" s="544"/>
      <c r="G172" s="754"/>
      <c r="H172" s="758" t="e">
        <f>+G172/D172*100</f>
        <v>#DIV/0!</v>
      </c>
      <c r="I172" s="877" t="s">
        <v>477</v>
      </c>
      <c r="J172" s="48">
        <v>7500000</v>
      </c>
      <c r="K172" s="49" t="s">
        <v>276</v>
      </c>
      <c r="L172" s="50" t="s">
        <v>292</v>
      </c>
      <c r="M172" s="51">
        <v>1</v>
      </c>
      <c r="N172" s="559" t="s">
        <v>290</v>
      </c>
      <c r="O172" s="53" t="s">
        <v>294</v>
      </c>
      <c r="P172" s="54">
        <f>SUM(J172*M172)</f>
        <v>7500000</v>
      </c>
      <c r="Q172" s="55" t="s">
        <v>276</v>
      </c>
    </row>
    <row r="173" spans="1:17" ht="15.95" customHeight="1">
      <c r="A173" s="270"/>
      <c r="B173" s="126"/>
      <c r="C173" s="739"/>
      <c r="D173" s="721"/>
      <c r="E173" s="796"/>
      <c r="F173" s="544"/>
      <c r="G173" s="754"/>
      <c r="H173" s="758"/>
      <c r="I173" s="877" t="s">
        <v>478</v>
      </c>
      <c r="J173" s="48">
        <v>1500000</v>
      </c>
      <c r="K173" s="49" t="s">
        <v>276</v>
      </c>
      <c r="L173" s="50" t="s">
        <v>292</v>
      </c>
      <c r="M173" s="51">
        <v>1</v>
      </c>
      <c r="N173" s="559" t="s">
        <v>290</v>
      </c>
      <c r="O173" s="53" t="s">
        <v>294</v>
      </c>
      <c r="P173" s="54">
        <f>SUM(J173*M173)</f>
        <v>1500000</v>
      </c>
      <c r="Q173" s="55" t="s">
        <v>276</v>
      </c>
    </row>
    <row r="174" spans="1:17" ht="15.95" customHeight="1">
      <c r="A174" s="270"/>
      <c r="B174" s="126"/>
      <c r="C174" s="773"/>
      <c r="D174" s="784"/>
      <c r="E174" s="797"/>
      <c r="F174" s="543"/>
      <c r="G174" s="750"/>
      <c r="H174" s="758"/>
      <c r="I174" s="866" t="s">
        <v>479</v>
      </c>
      <c r="J174" s="48">
        <v>3700000</v>
      </c>
      <c r="K174" s="49" t="s">
        <v>276</v>
      </c>
      <c r="L174" s="50" t="s">
        <v>292</v>
      </c>
      <c r="M174" s="51">
        <v>1</v>
      </c>
      <c r="N174" s="559" t="s">
        <v>290</v>
      </c>
      <c r="O174" s="53" t="s">
        <v>294</v>
      </c>
      <c r="P174" s="54">
        <f>SUM(J174*M174)</f>
        <v>3700000</v>
      </c>
      <c r="Q174" s="55" t="s">
        <v>276</v>
      </c>
    </row>
    <row r="175" spans="1:17" ht="15.95" customHeight="1">
      <c r="A175" s="270"/>
      <c r="B175" s="126"/>
      <c r="C175" s="775" t="s">
        <v>127</v>
      </c>
      <c r="D175" s="720">
        <v>200</v>
      </c>
      <c r="E175" s="795">
        <f>+P175/1000</f>
        <v>200</v>
      </c>
      <c r="F175" s="730">
        <v>346</v>
      </c>
      <c r="G175" s="749">
        <f>+E175-D175</f>
        <v>0</v>
      </c>
      <c r="H175" s="752">
        <v>0</v>
      </c>
      <c r="I175" s="56"/>
      <c r="J175" s="47"/>
      <c r="K175" s="57"/>
      <c r="L175" s="58"/>
      <c r="M175" s="609" t="s">
        <v>313</v>
      </c>
      <c r="N175" s="609"/>
      <c r="O175" s="609"/>
      <c r="P175" s="47">
        <f>SUM(P176:P176)</f>
        <v>200000</v>
      </c>
      <c r="Q175" s="42" t="s">
        <v>276</v>
      </c>
    </row>
    <row r="176" spans="1:17" ht="19.5" customHeight="1">
      <c r="A176" s="270"/>
      <c r="B176" s="208"/>
      <c r="C176" s="776"/>
      <c r="D176" s="784"/>
      <c r="E176" s="797"/>
      <c r="F176" s="731"/>
      <c r="G176" s="750"/>
      <c r="H176" s="759"/>
      <c r="I176" s="59" t="s">
        <v>127</v>
      </c>
      <c r="J176" s="60">
        <v>100000</v>
      </c>
      <c r="K176" s="61" t="s">
        <v>276</v>
      </c>
      <c r="L176" s="62" t="s">
        <v>292</v>
      </c>
      <c r="M176" s="577">
        <v>2</v>
      </c>
      <c r="N176" s="577" t="s">
        <v>290</v>
      </c>
      <c r="O176" s="63" t="s">
        <v>294</v>
      </c>
      <c r="P176" s="60">
        <f>SUM(J176*M176)</f>
        <v>200000</v>
      </c>
      <c r="Q176" s="64" t="s">
        <v>276</v>
      </c>
    </row>
    <row r="177" spans="1:31" ht="20.100000000000001" customHeight="1">
      <c r="A177" s="352" t="s">
        <v>322</v>
      </c>
      <c r="B177" s="114" t="s">
        <v>191</v>
      </c>
      <c r="C177" s="566" t="s">
        <v>299</v>
      </c>
      <c r="D177" s="539">
        <f>SUM(D178:D178:D182)</f>
        <v>1713</v>
      </c>
      <c r="E177" s="541">
        <f>SUM(E178:E180)</f>
        <v>4800</v>
      </c>
      <c r="F177" s="542">
        <f>SUM(F178:F187)</f>
        <v>16820</v>
      </c>
      <c r="G177" s="553">
        <f>+E177-D177</f>
        <v>3087</v>
      </c>
      <c r="H177" s="555">
        <f>+G177/D177*100</f>
        <v>180.21015761821366</v>
      </c>
      <c r="I177" s="335"/>
      <c r="J177" s="217"/>
      <c r="K177" s="140"/>
      <c r="L177" s="218"/>
      <c r="M177" s="536"/>
      <c r="N177" s="536"/>
      <c r="O177" s="219"/>
      <c r="P177" s="217">
        <f>SUM(P178,P180)</f>
        <v>4800000</v>
      </c>
      <c r="Q177" s="167" t="s">
        <v>276</v>
      </c>
    </row>
    <row r="178" spans="1:31" ht="15.95" customHeight="1">
      <c r="A178" s="270"/>
      <c r="B178" s="126"/>
      <c r="C178" s="775" t="s">
        <v>170</v>
      </c>
      <c r="D178" s="720">
        <v>0</v>
      </c>
      <c r="E178" s="795">
        <f>P178/1000</f>
        <v>3000</v>
      </c>
      <c r="F178" s="730">
        <v>300</v>
      </c>
      <c r="G178" s="749">
        <f>+E178-D178</f>
        <v>3000</v>
      </c>
      <c r="H178" s="765" t="s">
        <v>487</v>
      </c>
      <c r="I178" s="56"/>
      <c r="J178" s="125"/>
      <c r="K178" s="57"/>
      <c r="L178" s="58"/>
      <c r="M178" s="609" t="s">
        <v>313</v>
      </c>
      <c r="N178" s="609"/>
      <c r="O178" s="609"/>
      <c r="P178" s="125">
        <f>SUM(P179:P179)</f>
        <v>3000000</v>
      </c>
      <c r="Q178" s="42" t="s">
        <v>276</v>
      </c>
    </row>
    <row r="179" spans="1:31" ht="15.95" customHeight="1">
      <c r="A179" s="270"/>
      <c r="B179" s="126"/>
      <c r="C179" s="777"/>
      <c r="D179" s="721"/>
      <c r="E179" s="796"/>
      <c r="F179" s="734"/>
      <c r="G179" s="754"/>
      <c r="H179" s="850"/>
      <c r="I179" s="313" t="s">
        <v>8</v>
      </c>
      <c r="J179" s="54">
        <v>3000000</v>
      </c>
      <c r="K179" s="66" t="s">
        <v>276</v>
      </c>
      <c r="L179" s="67" t="s">
        <v>292</v>
      </c>
      <c r="M179" s="559">
        <v>1</v>
      </c>
      <c r="N179" s="559" t="s">
        <v>277</v>
      </c>
      <c r="O179" s="53" t="s">
        <v>294</v>
      </c>
      <c r="P179" s="54">
        <f>SUM(J179*M179)</f>
        <v>3000000</v>
      </c>
      <c r="Q179" s="55" t="s">
        <v>276</v>
      </c>
    </row>
    <row r="180" spans="1:31" ht="15.95" customHeight="1">
      <c r="A180" s="270"/>
      <c r="B180" s="126"/>
      <c r="C180" s="735" t="s">
        <v>398</v>
      </c>
      <c r="D180" s="720">
        <v>1713</v>
      </c>
      <c r="E180" s="795">
        <f>P180/1000</f>
        <v>1800</v>
      </c>
      <c r="F180" s="730">
        <v>2900</v>
      </c>
      <c r="G180" s="749">
        <f>+E180-D180</f>
        <v>87</v>
      </c>
      <c r="H180" s="752">
        <f>+G180/D180*100</f>
        <v>5.0788091068301222</v>
      </c>
      <c r="I180" s="56"/>
      <c r="J180" s="47"/>
      <c r="K180" s="57"/>
      <c r="L180" s="58"/>
      <c r="M180" s="609" t="s">
        <v>313</v>
      </c>
      <c r="N180" s="609"/>
      <c r="O180" s="609"/>
      <c r="P180" s="47">
        <f>SUM(P181:P182)</f>
        <v>1800000</v>
      </c>
      <c r="Q180" s="42" t="s">
        <v>276</v>
      </c>
    </row>
    <row r="181" spans="1:31" ht="15.95" customHeight="1">
      <c r="A181" s="270"/>
      <c r="B181" s="126"/>
      <c r="C181" s="736"/>
      <c r="D181" s="721"/>
      <c r="E181" s="796"/>
      <c r="F181" s="734"/>
      <c r="G181" s="754">
        <f>+E181-D181</f>
        <v>0</v>
      </c>
      <c r="H181" s="758" t="e">
        <f>+G181/D181*100</f>
        <v>#DIV/0!</v>
      </c>
      <c r="I181" s="65" t="s">
        <v>58</v>
      </c>
      <c r="J181" s="54">
        <v>1300000</v>
      </c>
      <c r="K181" s="66" t="s">
        <v>276</v>
      </c>
      <c r="L181" s="67" t="s">
        <v>292</v>
      </c>
      <c r="M181" s="559">
        <v>1</v>
      </c>
      <c r="N181" s="559" t="s">
        <v>290</v>
      </c>
      <c r="O181" s="53" t="s">
        <v>294</v>
      </c>
      <c r="P181" s="54">
        <f>SUM(J181*M181)</f>
        <v>1300000</v>
      </c>
      <c r="Q181" s="55" t="s">
        <v>276</v>
      </c>
    </row>
    <row r="182" spans="1:31" ht="15.95" customHeight="1">
      <c r="A182" s="270"/>
      <c r="B182" s="208"/>
      <c r="C182" s="737"/>
      <c r="D182" s="784"/>
      <c r="E182" s="797"/>
      <c r="F182" s="731"/>
      <c r="G182" s="750">
        <f>+E182-D182</f>
        <v>0</v>
      </c>
      <c r="H182" s="759" t="e">
        <f>+G182/D182*100</f>
        <v>#DIV/0!</v>
      </c>
      <c r="I182" s="59" t="s">
        <v>357</v>
      </c>
      <c r="J182" s="60">
        <v>500000</v>
      </c>
      <c r="K182" s="61" t="s">
        <v>276</v>
      </c>
      <c r="L182" s="62" t="s">
        <v>292</v>
      </c>
      <c r="M182" s="577">
        <v>1</v>
      </c>
      <c r="N182" s="577" t="s">
        <v>290</v>
      </c>
      <c r="O182" s="63" t="s">
        <v>294</v>
      </c>
      <c r="P182" s="60">
        <f>SUM(J182*M182)</f>
        <v>500000</v>
      </c>
      <c r="Q182" s="64" t="s">
        <v>276</v>
      </c>
    </row>
    <row r="183" spans="1:31" ht="20.100000000000001" customHeight="1">
      <c r="A183" s="347"/>
      <c r="B183" s="802" t="s">
        <v>205</v>
      </c>
      <c r="C183" s="566" t="s">
        <v>299</v>
      </c>
      <c r="D183" s="550">
        <f>SUM(D184:D187)</f>
        <v>8886</v>
      </c>
      <c r="E183" s="547">
        <f>P183/1000</f>
        <v>15000</v>
      </c>
      <c r="F183" s="542"/>
      <c r="G183" s="547">
        <f>E183-D183</f>
        <v>6114</v>
      </c>
      <c r="H183" s="545">
        <f>G183/D183*100</f>
        <v>68.804861580013508</v>
      </c>
      <c r="I183" s="56"/>
      <c r="J183" s="47"/>
      <c r="K183" s="57"/>
      <c r="L183" s="58"/>
      <c r="M183" s="534"/>
      <c r="N183" s="534"/>
      <c r="O183" s="220"/>
      <c r="P183" s="47">
        <f>P184</f>
        <v>15000000</v>
      </c>
      <c r="Q183" s="42" t="s">
        <v>276</v>
      </c>
    </row>
    <row r="184" spans="1:31" ht="15.95" customHeight="1">
      <c r="A184" s="350"/>
      <c r="B184" s="803"/>
      <c r="C184" s="738" t="s">
        <v>81</v>
      </c>
      <c r="D184" s="720">
        <v>8886</v>
      </c>
      <c r="E184" s="795">
        <f>+P184/1000</f>
        <v>15000</v>
      </c>
      <c r="F184" s="730">
        <v>13620</v>
      </c>
      <c r="G184" s="749">
        <f>+E184-D184</f>
        <v>6114</v>
      </c>
      <c r="H184" s="752">
        <f>+G184/D184*100</f>
        <v>68.804861580013508</v>
      </c>
      <c r="I184" s="56"/>
      <c r="J184" s="47"/>
      <c r="K184" s="57"/>
      <c r="L184" s="58"/>
      <c r="M184" s="609" t="s">
        <v>313</v>
      </c>
      <c r="N184" s="609"/>
      <c r="O184" s="609"/>
      <c r="P184" s="47">
        <f>SUM(P185:P187)</f>
        <v>15000000</v>
      </c>
      <c r="Q184" s="42" t="s">
        <v>276</v>
      </c>
    </row>
    <row r="185" spans="1:31" ht="15.95" customHeight="1">
      <c r="A185" s="350"/>
      <c r="B185" s="126"/>
      <c r="C185" s="739"/>
      <c r="D185" s="721"/>
      <c r="E185" s="796"/>
      <c r="F185" s="734"/>
      <c r="G185" s="754"/>
      <c r="H185" s="758"/>
      <c r="I185" s="878" t="s">
        <v>196</v>
      </c>
      <c r="J185" s="54">
        <v>6500000</v>
      </c>
      <c r="K185" s="66" t="s">
        <v>276</v>
      </c>
      <c r="L185" s="67" t="s">
        <v>292</v>
      </c>
      <c r="M185" s="559">
        <v>1</v>
      </c>
      <c r="N185" s="559" t="s">
        <v>290</v>
      </c>
      <c r="O185" s="53" t="s">
        <v>294</v>
      </c>
      <c r="P185" s="54">
        <f t="shared" ref="P185:P187" si="9">SUM(J185*M185)</f>
        <v>6500000</v>
      </c>
      <c r="Q185" s="55" t="s">
        <v>276</v>
      </c>
      <c r="R185" s="112"/>
      <c r="S185" s="112"/>
      <c r="T185" s="112"/>
      <c r="U185" s="112"/>
      <c r="V185" s="112"/>
      <c r="W185" s="112"/>
      <c r="X185" s="112"/>
      <c r="Y185" s="112"/>
      <c r="Z185" s="112"/>
      <c r="AA185" s="112"/>
      <c r="AB185" s="112"/>
      <c r="AC185" s="112"/>
      <c r="AD185" s="113"/>
      <c r="AE185" s="113"/>
    </row>
    <row r="186" spans="1:31" ht="15.95" customHeight="1">
      <c r="A186" s="350"/>
      <c r="B186" s="126"/>
      <c r="C186" s="739"/>
      <c r="D186" s="721"/>
      <c r="E186" s="796"/>
      <c r="F186" s="734"/>
      <c r="G186" s="754"/>
      <c r="H186" s="758"/>
      <c r="I186" s="65" t="s">
        <v>468</v>
      </c>
      <c r="J186" s="54">
        <v>7500000</v>
      </c>
      <c r="K186" s="66" t="s">
        <v>276</v>
      </c>
      <c r="L186" s="67" t="s">
        <v>292</v>
      </c>
      <c r="M186" s="559">
        <v>1</v>
      </c>
      <c r="N186" s="559" t="s">
        <v>290</v>
      </c>
      <c r="O186" s="53" t="s">
        <v>294</v>
      </c>
      <c r="P186" s="54">
        <f t="shared" si="9"/>
        <v>7500000</v>
      </c>
      <c r="Q186" s="55" t="s">
        <v>276</v>
      </c>
    </row>
    <row r="187" spans="1:31" ht="15.95" customHeight="1">
      <c r="A187" s="350"/>
      <c r="B187" s="126"/>
      <c r="C187" s="739"/>
      <c r="D187" s="721"/>
      <c r="E187" s="796"/>
      <c r="F187" s="734"/>
      <c r="G187" s="754"/>
      <c r="H187" s="758"/>
      <c r="I187" s="65" t="s">
        <v>227</v>
      </c>
      <c r="J187" s="54">
        <v>1000000</v>
      </c>
      <c r="K187" s="66" t="s">
        <v>276</v>
      </c>
      <c r="L187" s="67" t="s">
        <v>292</v>
      </c>
      <c r="M187" s="559">
        <v>1</v>
      </c>
      <c r="N187" s="559" t="s">
        <v>290</v>
      </c>
      <c r="O187" s="53" t="s">
        <v>294</v>
      </c>
      <c r="P187" s="54">
        <f t="shared" si="9"/>
        <v>1000000</v>
      </c>
      <c r="Q187" s="55" t="s">
        <v>276</v>
      </c>
    </row>
    <row r="188" spans="1:31" ht="20.100000000000001" customHeight="1">
      <c r="A188" s="352"/>
      <c r="B188" s="114" t="s">
        <v>102</v>
      </c>
      <c r="C188" s="572" t="s">
        <v>299</v>
      </c>
      <c r="D188" s="562">
        <f>SUM(D189:D196)</f>
        <v>15505</v>
      </c>
      <c r="E188" s="563">
        <f>SUM(E189:E196)</f>
        <v>18730</v>
      </c>
      <c r="F188" s="560">
        <f>SUM(F189:F196)</f>
        <v>18973</v>
      </c>
      <c r="G188" s="561">
        <f>+E188-D188</f>
        <v>3225</v>
      </c>
      <c r="H188" s="564">
        <f>+G188/D188*100</f>
        <v>20.799742018703643</v>
      </c>
      <c r="I188" s="327"/>
      <c r="J188" s="217"/>
      <c r="K188" s="140"/>
      <c r="L188" s="218"/>
      <c r="M188" s="536"/>
      <c r="N188" s="536"/>
      <c r="O188" s="219"/>
      <c r="P188" s="353">
        <f>SUM(P189,P195)</f>
        <v>18730000</v>
      </c>
      <c r="Q188" s="167" t="s">
        <v>276</v>
      </c>
    </row>
    <row r="189" spans="1:31" ht="15.95" customHeight="1">
      <c r="A189" s="270"/>
      <c r="B189" s="126"/>
      <c r="C189" s="807" t="s">
        <v>185</v>
      </c>
      <c r="D189" s="701">
        <v>8960</v>
      </c>
      <c r="E189" s="701">
        <f>+P189/1000</f>
        <v>11730</v>
      </c>
      <c r="F189" s="718">
        <v>18973</v>
      </c>
      <c r="G189" s="749">
        <f>+E189-D189</f>
        <v>2770</v>
      </c>
      <c r="H189" s="707">
        <f>+G189/D189*100</f>
        <v>30.915178571428569</v>
      </c>
      <c r="I189" s="438"/>
      <c r="J189" s="439"/>
      <c r="K189" s="440"/>
      <c r="L189" s="441"/>
      <c r="M189" s="684" t="s">
        <v>313</v>
      </c>
      <c r="N189" s="684"/>
      <c r="O189" s="684"/>
      <c r="P189" s="439">
        <f>SUM(P190:P194)</f>
        <v>11730000</v>
      </c>
      <c r="Q189" s="442" t="s">
        <v>276</v>
      </c>
    </row>
    <row r="190" spans="1:31" ht="15.95" customHeight="1">
      <c r="A190" s="270"/>
      <c r="B190" s="126"/>
      <c r="C190" s="808"/>
      <c r="D190" s="702"/>
      <c r="E190" s="702"/>
      <c r="F190" s="719"/>
      <c r="G190" s="754"/>
      <c r="H190" s="708"/>
      <c r="I190" s="580" t="s">
        <v>164</v>
      </c>
      <c r="J190" s="581">
        <v>4300000</v>
      </c>
      <c r="K190" s="582" t="s">
        <v>276</v>
      </c>
      <c r="L190" s="583" t="s">
        <v>292</v>
      </c>
      <c r="M190" s="584">
        <v>1</v>
      </c>
      <c r="N190" s="584" t="s">
        <v>290</v>
      </c>
      <c r="O190" s="584" t="s">
        <v>294</v>
      </c>
      <c r="P190" s="581">
        <f>J190*M190</f>
        <v>4300000</v>
      </c>
      <c r="Q190" s="447" t="s">
        <v>276</v>
      </c>
    </row>
    <row r="191" spans="1:31" ht="15.95" customHeight="1">
      <c r="A191" s="270"/>
      <c r="B191" s="126"/>
      <c r="C191" s="808"/>
      <c r="D191" s="702"/>
      <c r="E191" s="702"/>
      <c r="F191" s="574"/>
      <c r="G191" s="754"/>
      <c r="H191" s="708"/>
      <c r="I191" s="580" t="s">
        <v>334</v>
      </c>
      <c r="J191" s="581">
        <v>560000</v>
      </c>
      <c r="K191" s="582" t="s">
        <v>276</v>
      </c>
      <c r="L191" s="583" t="s">
        <v>292</v>
      </c>
      <c r="M191" s="584">
        <v>1</v>
      </c>
      <c r="N191" s="584" t="s">
        <v>290</v>
      </c>
      <c r="O191" s="584" t="s">
        <v>294</v>
      </c>
      <c r="P191" s="581">
        <f>SUM(J191*M191)</f>
        <v>560000</v>
      </c>
      <c r="Q191" s="447" t="s">
        <v>276</v>
      </c>
    </row>
    <row r="192" spans="1:31" ht="15.95" customHeight="1">
      <c r="A192" s="270"/>
      <c r="B192" s="126"/>
      <c r="C192" s="808"/>
      <c r="D192" s="702"/>
      <c r="E192" s="702"/>
      <c r="F192" s="574"/>
      <c r="G192" s="754"/>
      <c r="H192" s="708"/>
      <c r="I192" s="580" t="s">
        <v>476</v>
      </c>
      <c r="J192" s="581">
        <v>3000000</v>
      </c>
      <c r="K192" s="582" t="s">
        <v>276</v>
      </c>
      <c r="L192" s="583" t="s">
        <v>292</v>
      </c>
      <c r="M192" s="584">
        <v>2</v>
      </c>
      <c r="N192" s="584" t="s">
        <v>290</v>
      </c>
      <c r="O192" s="584" t="s">
        <v>294</v>
      </c>
      <c r="P192" s="581">
        <f>SUM(J192*M192)</f>
        <v>6000000</v>
      </c>
      <c r="Q192" s="447" t="s">
        <v>276</v>
      </c>
    </row>
    <row r="193" spans="1:17" ht="15.95" customHeight="1">
      <c r="A193" s="270"/>
      <c r="B193" s="126"/>
      <c r="C193" s="808"/>
      <c r="D193" s="702"/>
      <c r="E193" s="702"/>
      <c r="F193" s="574"/>
      <c r="G193" s="754"/>
      <c r="H193" s="708"/>
      <c r="I193" s="580" t="s">
        <v>173</v>
      </c>
      <c r="J193" s="581">
        <v>300000</v>
      </c>
      <c r="K193" s="582" t="s">
        <v>276</v>
      </c>
      <c r="L193" s="583" t="s">
        <v>292</v>
      </c>
      <c r="M193" s="584">
        <v>2</v>
      </c>
      <c r="N193" s="584" t="s">
        <v>290</v>
      </c>
      <c r="O193" s="584" t="s">
        <v>294</v>
      </c>
      <c r="P193" s="581">
        <f>SUM(J193*M193)</f>
        <v>600000</v>
      </c>
      <c r="Q193" s="447" t="s">
        <v>276</v>
      </c>
    </row>
    <row r="194" spans="1:17" ht="15.95" customHeight="1">
      <c r="A194" s="270"/>
      <c r="B194" s="126"/>
      <c r="C194" s="821"/>
      <c r="D194" s="703"/>
      <c r="E194" s="703"/>
      <c r="F194" s="574"/>
      <c r="G194" s="750"/>
      <c r="H194" s="709"/>
      <c r="I194" s="879" t="s">
        <v>174</v>
      </c>
      <c r="J194" s="581">
        <v>90000</v>
      </c>
      <c r="K194" s="582" t="s">
        <v>276</v>
      </c>
      <c r="L194" s="583" t="s">
        <v>292</v>
      </c>
      <c r="M194" s="584">
        <v>3</v>
      </c>
      <c r="N194" s="584" t="s">
        <v>290</v>
      </c>
      <c r="O194" s="585" t="s">
        <v>294</v>
      </c>
      <c r="P194" s="581">
        <f>SUM(J194*M194)</f>
        <v>270000</v>
      </c>
      <c r="Q194" s="447" t="s">
        <v>276</v>
      </c>
    </row>
    <row r="195" spans="1:17" ht="15.95" customHeight="1">
      <c r="A195" s="270"/>
      <c r="B195" s="126"/>
      <c r="C195" s="827" t="s">
        <v>44</v>
      </c>
      <c r="D195" s="769">
        <v>6545</v>
      </c>
      <c r="E195" s="817">
        <f>+P195/1000</f>
        <v>7000</v>
      </c>
      <c r="F195" s="732">
        <v>0</v>
      </c>
      <c r="G195" s="710">
        <f>+E195-D195</f>
        <v>455</v>
      </c>
      <c r="H195" s="762">
        <v>0</v>
      </c>
      <c r="I195" s="438"/>
      <c r="J195" s="439"/>
      <c r="K195" s="440"/>
      <c r="L195" s="441"/>
      <c r="M195" s="684" t="s">
        <v>313</v>
      </c>
      <c r="N195" s="684"/>
      <c r="O195" s="684"/>
      <c r="P195" s="439">
        <f>SUM(P196:P196)</f>
        <v>7000000</v>
      </c>
      <c r="Q195" s="442" t="s">
        <v>276</v>
      </c>
    </row>
    <row r="196" spans="1:17" ht="15.95" customHeight="1">
      <c r="A196" s="270"/>
      <c r="B196" s="208"/>
      <c r="C196" s="827"/>
      <c r="D196" s="769"/>
      <c r="E196" s="817"/>
      <c r="F196" s="732"/>
      <c r="G196" s="710"/>
      <c r="H196" s="762"/>
      <c r="I196" s="586" t="s">
        <v>251</v>
      </c>
      <c r="J196" s="467">
        <v>7000000</v>
      </c>
      <c r="K196" s="587" t="s">
        <v>276</v>
      </c>
      <c r="L196" s="464" t="s">
        <v>292</v>
      </c>
      <c r="M196" s="465">
        <v>1</v>
      </c>
      <c r="N196" s="465" t="s">
        <v>290</v>
      </c>
      <c r="O196" s="466" t="s">
        <v>294</v>
      </c>
      <c r="P196" s="467">
        <f>SUM(J196*M196)</f>
        <v>7000000</v>
      </c>
      <c r="Q196" s="468" t="s">
        <v>276</v>
      </c>
    </row>
    <row r="197" spans="1:17" ht="20.100000000000001" customHeight="1">
      <c r="A197" s="270"/>
      <c r="B197" s="354" t="s">
        <v>56</v>
      </c>
      <c r="C197" s="448" t="s">
        <v>299</v>
      </c>
      <c r="D197" s="449">
        <f>SUM(D198:D206)</f>
        <v>55994</v>
      </c>
      <c r="E197" s="449">
        <f>SUM(E198:E206)</f>
        <v>54100</v>
      </c>
      <c r="F197" s="450" t="e">
        <f>SUM(#REF!)</f>
        <v>#REF!</v>
      </c>
      <c r="G197" s="561">
        <f>E197-D197</f>
        <v>-1894</v>
      </c>
      <c r="H197" s="451">
        <f>+G197/D197*100</f>
        <v>-3.3825052684216166</v>
      </c>
      <c r="I197" s="452"/>
      <c r="J197" s="453"/>
      <c r="K197" s="454"/>
      <c r="L197" s="455"/>
      <c r="M197" s="456"/>
      <c r="N197" s="456"/>
      <c r="O197" s="457"/>
      <c r="P197" s="458">
        <f>SUM(P198,P201)</f>
        <v>54100000</v>
      </c>
      <c r="Q197" s="459" t="s">
        <v>276</v>
      </c>
    </row>
    <row r="198" spans="1:17" ht="15.95" customHeight="1">
      <c r="A198" s="270"/>
      <c r="B198" s="355"/>
      <c r="C198" s="807" t="s">
        <v>70</v>
      </c>
      <c r="D198" s="727">
        <v>22000</v>
      </c>
      <c r="E198" s="727">
        <f>+P198/1000</f>
        <v>24600</v>
      </c>
      <c r="F198" s="718">
        <v>661</v>
      </c>
      <c r="G198" s="749">
        <f>E198-D198</f>
        <v>2600</v>
      </c>
      <c r="H198" s="755">
        <f>G198/D198*100</f>
        <v>11.818181818181818</v>
      </c>
      <c r="I198" s="460"/>
      <c r="J198" s="439"/>
      <c r="K198" s="440"/>
      <c r="L198" s="441"/>
      <c r="M198" s="684" t="s">
        <v>313</v>
      </c>
      <c r="N198" s="684"/>
      <c r="O198" s="684"/>
      <c r="P198" s="439">
        <f>SUM(P199:P200)</f>
        <v>24600000</v>
      </c>
      <c r="Q198" s="442" t="s">
        <v>276</v>
      </c>
    </row>
    <row r="199" spans="1:17" ht="15.95" customHeight="1">
      <c r="A199" s="270"/>
      <c r="B199" s="355"/>
      <c r="C199" s="808"/>
      <c r="D199" s="728"/>
      <c r="E199" s="728"/>
      <c r="F199" s="719"/>
      <c r="G199" s="754"/>
      <c r="H199" s="756"/>
      <c r="I199" s="461" t="s">
        <v>410</v>
      </c>
      <c r="J199" s="581">
        <v>12000000</v>
      </c>
      <c r="K199" s="582" t="s">
        <v>276</v>
      </c>
      <c r="L199" s="583" t="s">
        <v>292</v>
      </c>
      <c r="M199" s="584">
        <v>2</v>
      </c>
      <c r="N199" s="584" t="s">
        <v>290</v>
      </c>
      <c r="O199" s="584" t="s">
        <v>294</v>
      </c>
      <c r="P199" s="581">
        <f>+J199*M199</f>
        <v>24000000</v>
      </c>
      <c r="Q199" s="447" t="s">
        <v>276</v>
      </c>
    </row>
    <row r="200" spans="1:17" ht="15.95" customHeight="1">
      <c r="A200" s="270"/>
      <c r="B200" s="355"/>
      <c r="C200" s="808"/>
      <c r="D200" s="728"/>
      <c r="E200" s="728"/>
      <c r="F200" s="719"/>
      <c r="G200" s="754"/>
      <c r="H200" s="756"/>
      <c r="I200" s="461" t="s">
        <v>207</v>
      </c>
      <c r="J200" s="581">
        <v>300000</v>
      </c>
      <c r="K200" s="582" t="s">
        <v>291</v>
      </c>
      <c r="L200" s="583" t="s">
        <v>292</v>
      </c>
      <c r="M200" s="584">
        <v>2</v>
      </c>
      <c r="N200" s="584" t="s">
        <v>290</v>
      </c>
      <c r="O200" s="584" t="s">
        <v>294</v>
      </c>
      <c r="P200" s="581">
        <f>+J200*M200</f>
        <v>600000</v>
      </c>
      <c r="Q200" s="447" t="s">
        <v>276</v>
      </c>
    </row>
    <row r="201" spans="1:17" ht="15.95" customHeight="1">
      <c r="A201" s="356"/>
      <c r="B201" s="357"/>
      <c r="C201" s="807" t="s">
        <v>223</v>
      </c>
      <c r="D201" s="727">
        <v>33994</v>
      </c>
      <c r="E201" s="727">
        <f>+P201/1000</f>
        <v>29500</v>
      </c>
      <c r="F201" s="718">
        <v>661</v>
      </c>
      <c r="G201" s="710">
        <f>E201-D201</f>
        <v>-4494</v>
      </c>
      <c r="H201" s="755">
        <f>G201/D201*100</f>
        <v>-13.219979996469966</v>
      </c>
      <c r="I201" s="462"/>
      <c r="J201" s="439"/>
      <c r="K201" s="440"/>
      <c r="L201" s="441"/>
      <c r="M201" s="684" t="s">
        <v>313</v>
      </c>
      <c r="N201" s="684"/>
      <c r="O201" s="684"/>
      <c r="P201" s="439">
        <f>SUM(P202:P206)</f>
        <v>29500000</v>
      </c>
      <c r="Q201" s="442" t="s">
        <v>276</v>
      </c>
    </row>
    <row r="202" spans="1:17" ht="15.95" customHeight="1">
      <c r="A202" s="270"/>
      <c r="B202" s="355"/>
      <c r="C202" s="808"/>
      <c r="D202" s="728"/>
      <c r="E202" s="728"/>
      <c r="F202" s="719"/>
      <c r="G202" s="710"/>
      <c r="H202" s="756"/>
      <c r="I202" s="880" t="s">
        <v>369</v>
      </c>
      <c r="J202" s="581">
        <v>0</v>
      </c>
      <c r="K202" s="582" t="s">
        <v>276</v>
      </c>
      <c r="L202" s="583" t="s">
        <v>292</v>
      </c>
      <c r="M202" s="584">
        <v>0</v>
      </c>
      <c r="N202" s="584" t="s">
        <v>291</v>
      </c>
      <c r="O202" s="585" t="s">
        <v>294</v>
      </c>
      <c r="P202" s="581">
        <f>+J202*M202</f>
        <v>0</v>
      </c>
      <c r="Q202" s="447" t="s">
        <v>276</v>
      </c>
    </row>
    <row r="203" spans="1:17" ht="15.95" customHeight="1">
      <c r="A203" s="270"/>
      <c r="B203" s="355"/>
      <c r="C203" s="808"/>
      <c r="D203" s="728"/>
      <c r="E203" s="728"/>
      <c r="F203" s="719"/>
      <c r="G203" s="710"/>
      <c r="H203" s="756"/>
      <c r="I203" s="880" t="s">
        <v>61</v>
      </c>
      <c r="J203" s="581">
        <v>70000</v>
      </c>
      <c r="K203" s="582" t="s">
        <v>276</v>
      </c>
      <c r="L203" s="583" t="s">
        <v>292</v>
      </c>
      <c r="M203" s="584">
        <v>300</v>
      </c>
      <c r="N203" s="584" t="s">
        <v>290</v>
      </c>
      <c r="O203" s="585" t="s">
        <v>294</v>
      </c>
      <c r="P203" s="581">
        <f>+J203*M203</f>
        <v>21000000</v>
      </c>
      <c r="Q203" s="447" t="s">
        <v>276</v>
      </c>
    </row>
    <row r="204" spans="1:17" ht="15.95" customHeight="1">
      <c r="A204" s="270"/>
      <c r="B204" s="355"/>
      <c r="C204" s="808"/>
      <c r="D204" s="728"/>
      <c r="E204" s="728"/>
      <c r="F204" s="719"/>
      <c r="G204" s="710"/>
      <c r="H204" s="756"/>
      <c r="I204" s="880" t="s">
        <v>474</v>
      </c>
      <c r="J204" s="581">
        <v>1500000</v>
      </c>
      <c r="K204" s="582" t="s">
        <v>276</v>
      </c>
      <c r="L204" s="583" t="s">
        <v>292</v>
      </c>
      <c r="M204" s="584">
        <v>1</v>
      </c>
      <c r="N204" s="584" t="s">
        <v>290</v>
      </c>
      <c r="O204" s="585" t="s">
        <v>294</v>
      </c>
      <c r="P204" s="581">
        <f>+J204*M204</f>
        <v>1500000</v>
      </c>
      <c r="Q204" s="447" t="s">
        <v>434</v>
      </c>
    </row>
    <row r="205" spans="1:17" ht="15.95" customHeight="1">
      <c r="A205" s="270"/>
      <c r="B205" s="355"/>
      <c r="C205" s="808"/>
      <c r="D205" s="728"/>
      <c r="E205" s="728"/>
      <c r="F205" s="719"/>
      <c r="G205" s="710"/>
      <c r="H205" s="756"/>
      <c r="I205" s="881" t="s">
        <v>365</v>
      </c>
      <c r="J205" s="581">
        <v>5000000</v>
      </c>
      <c r="K205" s="582" t="s">
        <v>434</v>
      </c>
      <c r="L205" s="583" t="s">
        <v>292</v>
      </c>
      <c r="M205" s="584">
        <v>1</v>
      </c>
      <c r="N205" s="584" t="s">
        <v>290</v>
      </c>
      <c r="O205" s="585" t="s">
        <v>294</v>
      </c>
      <c r="P205" s="581">
        <f>+J205*M205</f>
        <v>5000000</v>
      </c>
      <c r="Q205" s="447" t="s">
        <v>276</v>
      </c>
    </row>
    <row r="206" spans="1:17" ht="15.95" customHeight="1">
      <c r="A206" s="270"/>
      <c r="B206" s="358"/>
      <c r="C206" s="821"/>
      <c r="D206" s="729"/>
      <c r="E206" s="729"/>
      <c r="F206" s="733"/>
      <c r="G206" s="710"/>
      <c r="H206" s="757"/>
      <c r="I206" s="882" t="s">
        <v>384</v>
      </c>
      <c r="J206" s="467">
        <v>2000000</v>
      </c>
      <c r="K206" s="587" t="s">
        <v>276</v>
      </c>
      <c r="L206" s="464" t="s">
        <v>292</v>
      </c>
      <c r="M206" s="465">
        <v>1</v>
      </c>
      <c r="N206" s="465" t="s">
        <v>290</v>
      </c>
      <c r="O206" s="466" t="s">
        <v>294</v>
      </c>
      <c r="P206" s="467">
        <f>+J206*M206</f>
        <v>2000000</v>
      </c>
      <c r="Q206" s="468" t="s">
        <v>276</v>
      </c>
    </row>
    <row r="207" spans="1:17" ht="20.100000000000001" customHeight="1">
      <c r="A207" s="329" t="s">
        <v>322</v>
      </c>
      <c r="B207" s="114" t="s">
        <v>103</v>
      </c>
      <c r="C207" s="570" t="s">
        <v>299</v>
      </c>
      <c r="D207" s="569">
        <f>SUM(D208:D217)</f>
        <v>12764</v>
      </c>
      <c r="E207" s="569">
        <f>SUM(E208:E217)</f>
        <v>13104</v>
      </c>
      <c r="F207" s="574">
        <f>SUM(F208:F217)</f>
        <v>16571</v>
      </c>
      <c r="G207" s="554">
        <f>+E207-D207</f>
        <v>340</v>
      </c>
      <c r="H207" s="573">
        <f>+G207/D207*100</f>
        <v>2.6637417737386397</v>
      </c>
      <c r="I207" s="461"/>
      <c r="J207" s="581"/>
      <c r="K207" s="582"/>
      <c r="L207" s="464"/>
      <c r="M207" s="465"/>
      <c r="N207" s="465"/>
      <c r="O207" s="466"/>
      <c r="P207" s="467">
        <f>SUM(P208,P215)</f>
        <v>13104000</v>
      </c>
      <c r="Q207" s="468" t="s">
        <v>276</v>
      </c>
    </row>
    <row r="208" spans="1:17" ht="15.95" customHeight="1">
      <c r="A208" s="270"/>
      <c r="B208" s="359"/>
      <c r="C208" s="805" t="s">
        <v>74</v>
      </c>
      <c r="D208" s="727">
        <v>10204</v>
      </c>
      <c r="E208" s="727">
        <f>+P208/1000</f>
        <v>10304</v>
      </c>
      <c r="F208" s="718">
        <v>9358</v>
      </c>
      <c r="G208" s="714">
        <f>+E208-D208</f>
        <v>100</v>
      </c>
      <c r="H208" s="755">
        <f>+G208/D208*100</f>
        <v>0.98000784006272057</v>
      </c>
      <c r="I208" s="460"/>
      <c r="J208" s="439"/>
      <c r="K208" s="440"/>
      <c r="L208" s="440"/>
      <c r="M208" s="684" t="s">
        <v>313</v>
      </c>
      <c r="N208" s="684"/>
      <c r="O208" s="684"/>
      <c r="P208" s="120">
        <f>SUM(P209:P214)</f>
        <v>10304000</v>
      </c>
      <c r="Q208" s="442" t="s">
        <v>276</v>
      </c>
    </row>
    <row r="209" spans="1:17" ht="15.95" customHeight="1">
      <c r="A209" s="270"/>
      <c r="B209" s="126"/>
      <c r="C209" s="806"/>
      <c r="D209" s="728"/>
      <c r="E209" s="728"/>
      <c r="F209" s="719"/>
      <c r="G209" s="715"/>
      <c r="H209" s="756"/>
      <c r="I209" s="461" t="s">
        <v>71</v>
      </c>
      <c r="J209" s="581">
        <v>22000</v>
      </c>
      <c r="K209" s="582" t="s">
        <v>276</v>
      </c>
      <c r="L209" s="583" t="s">
        <v>292</v>
      </c>
      <c r="M209" s="584">
        <v>12</v>
      </c>
      <c r="N209" s="584" t="s">
        <v>291</v>
      </c>
      <c r="O209" s="585" t="s">
        <v>294</v>
      </c>
      <c r="P209" s="581">
        <f t="shared" ref="P209:P213" si="10">SUM(J209*M209)</f>
        <v>264000</v>
      </c>
      <c r="Q209" s="447" t="s">
        <v>276</v>
      </c>
    </row>
    <row r="210" spans="1:17" ht="15.95" customHeight="1">
      <c r="A210" s="270"/>
      <c r="B210" s="126"/>
      <c r="C210" s="806"/>
      <c r="D210" s="728"/>
      <c r="E210" s="728"/>
      <c r="F210" s="719"/>
      <c r="G210" s="715"/>
      <c r="H210" s="756"/>
      <c r="I210" s="461" t="s">
        <v>166</v>
      </c>
      <c r="J210" s="581">
        <v>320000</v>
      </c>
      <c r="K210" s="582" t="s">
        <v>276</v>
      </c>
      <c r="L210" s="583" t="s">
        <v>292</v>
      </c>
      <c r="M210" s="584">
        <v>12</v>
      </c>
      <c r="N210" s="584" t="s">
        <v>291</v>
      </c>
      <c r="O210" s="585" t="s">
        <v>294</v>
      </c>
      <c r="P210" s="581">
        <f t="shared" si="10"/>
        <v>3840000</v>
      </c>
      <c r="Q210" s="447" t="s">
        <v>276</v>
      </c>
    </row>
    <row r="211" spans="1:17" ht="15.95" customHeight="1">
      <c r="A211" s="270"/>
      <c r="B211" s="126"/>
      <c r="C211" s="806"/>
      <c r="D211" s="728"/>
      <c r="E211" s="728"/>
      <c r="F211" s="719"/>
      <c r="G211" s="715"/>
      <c r="H211" s="756"/>
      <c r="I211" s="461" t="s">
        <v>366</v>
      </c>
      <c r="J211" s="581">
        <v>85000</v>
      </c>
      <c r="K211" s="582" t="s">
        <v>276</v>
      </c>
      <c r="L211" s="583" t="s">
        <v>292</v>
      </c>
      <c r="M211" s="584">
        <v>12</v>
      </c>
      <c r="N211" s="584" t="s">
        <v>291</v>
      </c>
      <c r="O211" s="585" t="s">
        <v>294</v>
      </c>
      <c r="P211" s="581">
        <f t="shared" si="10"/>
        <v>1020000</v>
      </c>
      <c r="Q211" s="447" t="s">
        <v>276</v>
      </c>
    </row>
    <row r="212" spans="1:17" ht="15.95" customHeight="1">
      <c r="A212" s="270"/>
      <c r="B212" s="126"/>
      <c r="C212" s="806"/>
      <c r="D212" s="728"/>
      <c r="E212" s="728"/>
      <c r="F212" s="719"/>
      <c r="G212" s="715"/>
      <c r="H212" s="756"/>
      <c r="I212" s="461" t="s">
        <v>242</v>
      </c>
      <c r="J212" s="581">
        <v>380000</v>
      </c>
      <c r="K212" s="582" t="s">
        <v>276</v>
      </c>
      <c r="L212" s="583" t="s">
        <v>292</v>
      </c>
      <c r="M212" s="584">
        <v>12</v>
      </c>
      <c r="N212" s="584" t="s">
        <v>291</v>
      </c>
      <c r="O212" s="585" t="s">
        <v>294</v>
      </c>
      <c r="P212" s="581">
        <f t="shared" si="10"/>
        <v>4560000</v>
      </c>
      <c r="Q212" s="447" t="s">
        <v>276</v>
      </c>
    </row>
    <row r="213" spans="1:17" ht="15.95" customHeight="1">
      <c r="A213" s="270"/>
      <c r="B213" s="126"/>
      <c r="C213" s="806"/>
      <c r="D213" s="728"/>
      <c r="E213" s="728"/>
      <c r="F213" s="719"/>
      <c r="G213" s="715"/>
      <c r="H213" s="756"/>
      <c r="I213" s="461" t="s">
        <v>475</v>
      </c>
      <c r="J213" s="581">
        <v>35000</v>
      </c>
      <c r="K213" s="582" t="s">
        <v>276</v>
      </c>
      <c r="L213" s="583" t="s">
        <v>292</v>
      </c>
      <c r="M213" s="584">
        <v>12</v>
      </c>
      <c r="N213" s="584" t="s">
        <v>290</v>
      </c>
      <c r="O213" s="585" t="s">
        <v>294</v>
      </c>
      <c r="P213" s="581">
        <f t="shared" si="10"/>
        <v>420000</v>
      </c>
      <c r="Q213" s="447" t="s">
        <v>276</v>
      </c>
    </row>
    <row r="214" spans="1:17" ht="15.95" customHeight="1">
      <c r="A214" s="270"/>
      <c r="B214" s="126"/>
      <c r="C214" s="806"/>
      <c r="D214" s="728"/>
      <c r="E214" s="728"/>
      <c r="F214" s="574"/>
      <c r="G214" s="715"/>
      <c r="H214" s="756"/>
      <c r="I214" s="461" t="s">
        <v>208</v>
      </c>
      <c r="J214" s="581">
        <v>200000</v>
      </c>
      <c r="K214" s="582" t="s">
        <v>276</v>
      </c>
      <c r="L214" s="583" t="s">
        <v>292</v>
      </c>
      <c r="M214" s="584">
        <v>1</v>
      </c>
      <c r="N214" s="584" t="s">
        <v>290</v>
      </c>
      <c r="O214" s="585" t="s">
        <v>294</v>
      </c>
      <c r="P214" s="581">
        <f>J214*M214</f>
        <v>200000</v>
      </c>
      <c r="Q214" s="447" t="s">
        <v>276</v>
      </c>
    </row>
    <row r="215" spans="1:17" ht="15.95" customHeight="1">
      <c r="A215" s="270"/>
      <c r="B215" s="126"/>
      <c r="C215" s="738" t="s">
        <v>110</v>
      </c>
      <c r="D215" s="742">
        <v>2560</v>
      </c>
      <c r="E215" s="725">
        <f>+P215/1000</f>
        <v>2800</v>
      </c>
      <c r="F215" s="730">
        <v>7213</v>
      </c>
      <c r="G215" s="714">
        <f>+E215-D215</f>
        <v>240</v>
      </c>
      <c r="H215" s="760"/>
      <c r="I215" s="360"/>
      <c r="J215" s="44"/>
      <c r="K215" s="45"/>
      <c r="L215" s="46"/>
      <c r="M215" s="692" t="s">
        <v>313</v>
      </c>
      <c r="N215" s="692"/>
      <c r="O215" s="692"/>
      <c r="P215" s="70">
        <f>SUM(P216:P217)</f>
        <v>2800000</v>
      </c>
      <c r="Q215" s="71" t="s">
        <v>276</v>
      </c>
    </row>
    <row r="216" spans="1:17" ht="15.95" customHeight="1">
      <c r="A216" s="270"/>
      <c r="B216" s="126"/>
      <c r="C216" s="739"/>
      <c r="D216" s="828"/>
      <c r="E216" s="726"/>
      <c r="F216" s="734"/>
      <c r="G216" s="763"/>
      <c r="H216" s="761"/>
      <c r="I216" s="883" t="s">
        <v>193</v>
      </c>
      <c r="J216" s="48">
        <v>150000</v>
      </c>
      <c r="K216" s="49" t="s">
        <v>276</v>
      </c>
      <c r="L216" s="50" t="s">
        <v>292</v>
      </c>
      <c r="M216" s="51">
        <v>12</v>
      </c>
      <c r="N216" s="51" t="s">
        <v>290</v>
      </c>
      <c r="O216" s="68"/>
      <c r="P216" s="48">
        <f>SUM(J216*M216)</f>
        <v>1800000</v>
      </c>
      <c r="Q216" s="69" t="s">
        <v>276</v>
      </c>
    </row>
    <row r="217" spans="1:17" ht="15.95" customHeight="1">
      <c r="A217" s="270"/>
      <c r="B217" s="126"/>
      <c r="C217" s="739"/>
      <c r="D217" s="828"/>
      <c r="E217" s="726"/>
      <c r="F217" s="734"/>
      <c r="G217" s="763"/>
      <c r="H217" s="761"/>
      <c r="I217" s="533" t="s">
        <v>184</v>
      </c>
      <c r="J217" s="48">
        <v>1000000</v>
      </c>
      <c r="K217" s="49" t="s">
        <v>276</v>
      </c>
      <c r="L217" s="50" t="s">
        <v>292</v>
      </c>
      <c r="M217" s="51">
        <v>1</v>
      </c>
      <c r="N217" s="51" t="s">
        <v>290</v>
      </c>
      <c r="O217" s="68" t="s">
        <v>294</v>
      </c>
      <c r="P217" s="48">
        <f>SUM(J217*M217)</f>
        <v>1000000</v>
      </c>
      <c r="Q217" s="69" t="s">
        <v>276</v>
      </c>
    </row>
    <row r="218" spans="1:17" ht="17.45" customHeight="1">
      <c r="A218" s="102"/>
      <c r="B218" s="114" t="s">
        <v>41</v>
      </c>
      <c r="C218" s="571" t="s">
        <v>299</v>
      </c>
      <c r="D218" s="562">
        <f>SUM(D219:D220)</f>
        <v>0</v>
      </c>
      <c r="E218" s="563">
        <f>SUM(E219:E220)</f>
        <v>0</v>
      </c>
      <c r="F218" s="560">
        <f>SUM(F219:F220)</f>
        <v>2500</v>
      </c>
      <c r="G218" s="561">
        <f>+E218-D218</f>
        <v>0</v>
      </c>
      <c r="H218" s="564">
        <v>0</v>
      </c>
      <c r="I218" s="335"/>
      <c r="J218" s="217"/>
      <c r="K218" s="140"/>
      <c r="L218" s="218"/>
      <c r="M218" s="536"/>
      <c r="N218" s="536"/>
      <c r="O218" s="219"/>
      <c r="P218" s="217">
        <f>P219</f>
        <v>0</v>
      </c>
      <c r="Q218" s="167" t="s">
        <v>276</v>
      </c>
    </row>
    <row r="219" spans="1:17" ht="17.45" customHeight="1">
      <c r="A219" s="121"/>
      <c r="B219" s="361" t="s">
        <v>322</v>
      </c>
      <c r="C219" s="735" t="s">
        <v>224</v>
      </c>
      <c r="D219" s="742">
        <v>0</v>
      </c>
      <c r="E219" s="725">
        <f>+P219/1000</f>
        <v>0</v>
      </c>
      <c r="F219" s="730">
        <v>2500</v>
      </c>
      <c r="G219" s="714">
        <f>+E219-D219</f>
        <v>0</v>
      </c>
      <c r="H219" s="704">
        <v>0</v>
      </c>
      <c r="I219" s="884" t="s">
        <v>444</v>
      </c>
      <c r="J219" s="885"/>
      <c r="K219" s="57"/>
      <c r="L219" s="534"/>
      <c r="M219" s="609" t="s">
        <v>313</v>
      </c>
      <c r="N219" s="609"/>
      <c r="O219" s="609"/>
      <c r="P219" s="125">
        <f>SUM(P220:P221)</f>
        <v>0</v>
      </c>
      <c r="Q219" s="42" t="s">
        <v>276</v>
      </c>
    </row>
    <row r="220" spans="1:17" ht="17.45" customHeight="1">
      <c r="A220" s="121"/>
      <c r="B220" s="535"/>
      <c r="C220" s="736"/>
      <c r="D220" s="743"/>
      <c r="E220" s="740"/>
      <c r="F220" s="731"/>
      <c r="G220" s="715"/>
      <c r="H220" s="705"/>
      <c r="I220" s="281" t="s">
        <v>92</v>
      </c>
      <c r="J220" s="133">
        <v>0</v>
      </c>
      <c r="K220" s="66" t="s">
        <v>276</v>
      </c>
      <c r="L220" s="67" t="s">
        <v>292</v>
      </c>
      <c r="M220" s="559">
        <v>1</v>
      </c>
      <c r="N220" s="559" t="s">
        <v>290</v>
      </c>
      <c r="O220" s="53" t="s">
        <v>294</v>
      </c>
      <c r="P220" s="133">
        <f>SUM(J220*M220)</f>
        <v>0</v>
      </c>
      <c r="Q220" s="55" t="s">
        <v>276</v>
      </c>
    </row>
    <row r="221" spans="1:17" ht="17.45" customHeight="1">
      <c r="A221" s="207"/>
      <c r="B221" s="537"/>
      <c r="C221" s="737"/>
      <c r="D221" s="744"/>
      <c r="E221" s="741"/>
      <c r="F221" s="544"/>
      <c r="G221" s="716"/>
      <c r="H221" s="717"/>
      <c r="I221" s="312" t="s">
        <v>256</v>
      </c>
      <c r="J221" s="133">
        <v>0</v>
      </c>
      <c r="K221" s="66" t="s">
        <v>276</v>
      </c>
      <c r="L221" s="67" t="s">
        <v>292</v>
      </c>
      <c r="M221" s="559">
        <v>2</v>
      </c>
      <c r="N221" s="559" t="s">
        <v>290</v>
      </c>
      <c r="O221" s="53" t="s">
        <v>294</v>
      </c>
      <c r="P221" s="133">
        <f>SUM(J221*M221)</f>
        <v>0</v>
      </c>
      <c r="Q221" s="55" t="s">
        <v>276</v>
      </c>
    </row>
    <row r="222" spans="1:17" ht="21.75" customHeight="1">
      <c r="A222" s="363" t="s">
        <v>301</v>
      </c>
      <c r="B222" s="634" t="s">
        <v>288</v>
      </c>
      <c r="C222" s="635"/>
      <c r="D222" s="364">
        <f>SUM(D223:D315)</f>
        <v>1936102.4998100002</v>
      </c>
      <c r="E222" s="364">
        <f t="shared" ref="E222:E242" si="11">P222/1000</f>
        <v>1465339.9998500003</v>
      </c>
      <c r="F222" s="365" t="e">
        <f>SUM(F223:F231,F235:F314)</f>
        <v>#VALUE!</v>
      </c>
      <c r="G222" s="366">
        <f>+E222-D222</f>
        <v>-470762.49995999993</v>
      </c>
      <c r="H222" s="362">
        <f t="shared" ref="H222:H234" si="12">+G222/D222*100</f>
        <v>-24.314957498696391</v>
      </c>
      <c r="I222" s="327"/>
      <c r="J222" s="217"/>
      <c r="K222" s="140"/>
      <c r="L222" s="536"/>
      <c r="M222" s="536"/>
      <c r="N222" s="536"/>
      <c r="O222" s="536"/>
      <c r="P222" s="217">
        <f>SUM(P223:P315)</f>
        <v>1465339999.8500001</v>
      </c>
      <c r="Q222" s="167" t="s">
        <v>276</v>
      </c>
    </row>
    <row r="223" spans="1:17" ht="17.45" customHeight="1">
      <c r="A223" s="270"/>
      <c r="B223" s="538" t="s">
        <v>301</v>
      </c>
      <c r="C223" s="367" t="s">
        <v>114</v>
      </c>
      <c r="D223" s="368">
        <v>44000</v>
      </c>
      <c r="E223" s="562">
        <f t="shared" si="11"/>
        <v>43000</v>
      </c>
      <c r="F223" s="369"/>
      <c r="G223" s="561">
        <f t="shared" ref="G223:G231" si="13">E223-D223</f>
        <v>-1000</v>
      </c>
      <c r="H223" s="564">
        <f t="shared" si="12"/>
        <v>-2.2727272727272729</v>
      </c>
      <c r="I223" s="370" t="s">
        <v>441</v>
      </c>
      <c r="J223" s="125">
        <v>10750000</v>
      </c>
      <c r="K223" s="886" t="s">
        <v>276</v>
      </c>
      <c r="L223" s="887" t="s">
        <v>292</v>
      </c>
      <c r="M223" s="888">
        <v>4</v>
      </c>
      <c r="N223" s="888" t="s">
        <v>290</v>
      </c>
      <c r="O223" s="889" t="s">
        <v>294</v>
      </c>
      <c r="P223" s="125">
        <f>J223*M223</f>
        <v>43000000</v>
      </c>
      <c r="Q223" s="890" t="s">
        <v>276</v>
      </c>
    </row>
    <row r="224" spans="1:17" ht="17.45" customHeight="1">
      <c r="A224" s="270"/>
      <c r="B224" s="538"/>
      <c r="C224" s="371" t="s">
        <v>31</v>
      </c>
      <c r="D224" s="368">
        <v>40000</v>
      </c>
      <c r="E224" s="562">
        <f t="shared" si="11"/>
        <v>40000</v>
      </c>
      <c r="F224" s="369"/>
      <c r="G224" s="561">
        <f t="shared" si="13"/>
        <v>0</v>
      </c>
      <c r="H224" s="564">
        <f t="shared" si="12"/>
        <v>0</v>
      </c>
      <c r="I224" s="370" t="s">
        <v>47</v>
      </c>
      <c r="J224" s="133">
        <v>10000000</v>
      </c>
      <c r="K224" s="372" t="s">
        <v>276</v>
      </c>
      <c r="L224" s="373" t="s">
        <v>292</v>
      </c>
      <c r="M224" s="374">
        <v>4</v>
      </c>
      <c r="N224" s="374" t="s">
        <v>290</v>
      </c>
      <c r="O224" s="375" t="s">
        <v>294</v>
      </c>
      <c r="P224" s="133">
        <f t="shared" ref="P224:P285" si="14">J224*M224</f>
        <v>40000000</v>
      </c>
      <c r="Q224" s="376" t="s">
        <v>276</v>
      </c>
    </row>
    <row r="225" spans="1:17" ht="17.45" customHeight="1">
      <c r="A225" s="270"/>
      <c r="B225" s="538"/>
      <c r="C225" s="367" t="s">
        <v>176</v>
      </c>
      <c r="D225" s="562">
        <v>58999.999980000008</v>
      </c>
      <c r="E225" s="562">
        <f t="shared" si="11"/>
        <v>50000</v>
      </c>
      <c r="F225" s="369"/>
      <c r="G225" s="561">
        <f t="shared" si="13"/>
        <v>-8999.9999800000078</v>
      </c>
      <c r="H225" s="564">
        <f t="shared" si="12"/>
        <v>-15.254237259408226</v>
      </c>
      <c r="I225" s="370" t="s">
        <v>47</v>
      </c>
      <c r="J225" s="133">
        <v>12500000</v>
      </c>
      <c r="K225" s="372" t="s">
        <v>276</v>
      </c>
      <c r="L225" s="373" t="s">
        <v>292</v>
      </c>
      <c r="M225" s="374">
        <v>4</v>
      </c>
      <c r="N225" s="374" t="s">
        <v>290</v>
      </c>
      <c r="O225" s="375" t="s">
        <v>294</v>
      </c>
      <c r="P225" s="133">
        <f t="shared" si="14"/>
        <v>50000000</v>
      </c>
      <c r="Q225" s="376" t="s">
        <v>276</v>
      </c>
    </row>
    <row r="226" spans="1:17" ht="17.45" customHeight="1">
      <c r="A226" s="270"/>
      <c r="B226" s="126"/>
      <c r="C226" s="367" t="s">
        <v>178</v>
      </c>
      <c r="D226" s="368">
        <v>63999.999960000001</v>
      </c>
      <c r="E226" s="562">
        <f t="shared" si="11"/>
        <v>58000</v>
      </c>
      <c r="F226" s="369"/>
      <c r="G226" s="561">
        <f t="shared" si="13"/>
        <v>-5999.999960000001</v>
      </c>
      <c r="H226" s="564">
        <f t="shared" si="12"/>
        <v>-9.3749999433593754</v>
      </c>
      <c r="I226" s="390" t="s">
        <v>47</v>
      </c>
      <c r="J226" s="132">
        <v>14500000</v>
      </c>
      <c r="K226" s="391" t="s">
        <v>276</v>
      </c>
      <c r="L226" s="392" t="s">
        <v>292</v>
      </c>
      <c r="M226" s="393">
        <v>4</v>
      </c>
      <c r="N226" s="393" t="s">
        <v>290</v>
      </c>
      <c r="O226" s="394" t="s">
        <v>294</v>
      </c>
      <c r="P226" s="132">
        <f t="shared" si="14"/>
        <v>58000000</v>
      </c>
      <c r="Q226" s="380" t="s">
        <v>276</v>
      </c>
    </row>
    <row r="227" spans="1:17" ht="17.45" customHeight="1">
      <c r="A227" s="329" t="s">
        <v>301</v>
      </c>
      <c r="B227" s="538" t="s">
        <v>301</v>
      </c>
      <c r="C227" s="377" t="s">
        <v>120</v>
      </c>
      <c r="D227" s="558">
        <v>58000</v>
      </c>
      <c r="E227" s="558">
        <f t="shared" si="11"/>
        <v>58000</v>
      </c>
      <c r="F227" s="379"/>
      <c r="G227" s="557">
        <f t="shared" si="13"/>
        <v>0</v>
      </c>
      <c r="H227" s="556">
        <f t="shared" si="12"/>
        <v>0</v>
      </c>
      <c r="I227" s="370" t="s">
        <v>47</v>
      </c>
      <c r="J227" s="133">
        <v>14500000</v>
      </c>
      <c r="K227" s="372" t="s">
        <v>276</v>
      </c>
      <c r="L227" s="373" t="s">
        <v>292</v>
      </c>
      <c r="M227" s="374">
        <v>4</v>
      </c>
      <c r="N227" s="374" t="s">
        <v>290</v>
      </c>
      <c r="O227" s="375" t="s">
        <v>294</v>
      </c>
      <c r="P227" s="133">
        <f t="shared" si="14"/>
        <v>58000000</v>
      </c>
      <c r="Q227" s="376" t="s">
        <v>276</v>
      </c>
    </row>
    <row r="228" spans="1:17" ht="17.45" customHeight="1">
      <c r="A228" s="102"/>
      <c r="B228" s="538"/>
      <c r="C228" s="377" t="s">
        <v>213</v>
      </c>
      <c r="D228" s="378">
        <v>39000</v>
      </c>
      <c r="E228" s="558">
        <f t="shared" si="11"/>
        <v>36000</v>
      </c>
      <c r="F228" s="379"/>
      <c r="G228" s="557">
        <f t="shared" si="13"/>
        <v>-3000</v>
      </c>
      <c r="H228" s="556">
        <f t="shared" si="12"/>
        <v>-7.6923076923076925</v>
      </c>
      <c r="I228" s="370" t="s">
        <v>47</v>
      </c>
      <c r="J228" s="133">
        <v>9000000</v>
      </c>
      <c r="K228" s="372" t="s">
        <v>276</v>
      </c>
      <c r="L228" s="373" t="s">
        <v>292</v>
      </c>
      <c r="M228" s="374">
        <v>4</v>
      </c>
      <c r="N228" s="374" t="s">
        <v>290</v>
      </c>
      <c r="O228" s="375" t="s">
        <v>294</v>
      </c>
      <c r="P228" s="133">
        <f t="shared" si="14"/>
        <v>36000000</v>
      </c>
      <c r="Q228" s="376" t="s">
        <v>276</v>
      </c>
    </row>
    <row r="229" spans="1:17" ht="17.45" customHeight="1">
      <c r="A229" s="329"/>
      <c r="B229" s="538"/>
      <c r="C229" s="367" t="s">
        <v>153</v>
      </c>
      <c r="D229" s="368">
        <v>48000</v>
      </c>
      <c r="E229" s="562">
        <f t="shared" si="11"/>
        <v>45000</v>
      </c>
      <c r="F229" s="369"/>
      <c r="G229" s="561">
        <f t="shared" si="13"/>
        <v>-3000</v>
      </c>
      <c r="H229" s="564">
        <f t="shared" si="12"/>
        <v>-6.25</v>
      </c>
      <c r="I229" s="370" t="s">
        <v>47</v>
      </c>
      <c r="J229" s="133">
        <v>11250000</v>
      </c>
      <c r="K229" s="372" t="s">
        <v>276</v>
      </c>
      <c r="L229" s="373" t="s">
        <v>292</v>
      </c>
      <c r="M229" s="374">
        <v>4</v>
      </c>
      <c r="N229" s="374" t="s">
        <v>290</v>
      </c>
      <c r="O229" s="375" t="s">
        <v>294</v>
      </c>
      <c r="P229" s="133">
        <f t="shared" si="14"/>
        <v>45000000</v>
      </c>
      <c r="Q229" s="376" t="s">
        <v>276</v>
      </c>
    </row>
    <row r="230" spans="1:17" ht="17.45" customHeight="1">
      <c r="A230" s="270"/>
      <c r="B230" s="126"/>
      <c r="C230" s="377" t="s">
        <v>125</v>
      </c>
      <c r="D230" s="378">
        <v>40000</v>
      </c>
      <c r="E230" s="558">
        <f t="shared" si="11"/>
        <v>40000</v>
      </c>
      <c r="F230" s="379"/>
      <c r="G230" s="557">
        <f t="shared" si="13"/>
        <v>0</v>
      </c>
      <c r="H230" s="556">
        <f t="shared" si="12"/>
        <v>0</v>
      </c>
      <c r="I230" s="370" t="s">
        <v>47</v>
      </c>
      <c r="J230" s="133">
        <v>10000000</v>
      </c>
      <c r="K230" s="372" t="s">
        <v>276</v>
      </c>
      <c r="L230" s="373" t="s">
        <v>292</v>
      </c>
      <c r="M230" s="374">
        <v>4</v>
      </c>
      <c r="N230" s="374" t="s">
        <v>290</v>
      </c>
      <c r="O230" s="375" t="s">
        <v>294</v>
      </c>
      <c r="P230" s="133">
        <f t="shared" si="14"/>
        <v>40000000</v>
      </c>
      <c r="Q230" s="376" t="s">
        <v>276</v>
      </c>
    </row>
    <row r="231" spans="1:17" ht="18" customHeight="1">
      <c r="A231" s="270"/>
      <c r="B231" s="126"/>
      <c r="C231" s="367" t="s">
        <v>268</v>
      </c>
      <c r="D231" s="368">
        <v>60000</v>
      </c>
      <c r="E231" s="562">
        <f t="shared" si="11"/>
        <v>60000</v>
      </c>
      <c r="F231" s="369"/>
      <c r="G231" s="561">
        <f t="shared" si="13"/>
        <v>0</v>
      </c>
      <c r="H231" s="564">
        <f t="shared" si="12"/>
        <v>0</v>
      </c>
      <c r="I231" s="370" t="s">
        <v>47</v>
      </c>
      <c r="J231" s="133">
        <v>15000000</v>
      </c>
      <c r="K231" s="372" t="s">
        <v>276</v>
      </c>
      <c r="L231" s="373" t="s">
        <v>292</v>
      </c>
      <c r="M231" s="374">
        <v>4</v>
      </c>
      <c r="N231" s="374" t="s">
        <v>290</v>
      </c>
      <c r="O231" s="375" t="s">
        <v>294</v>
      </c>
      <c r="P231" s="133">
        <f t="shared" si="14"/>
        <v>60000000</v>
      </c>
      <c r="Q231" s="376" t="s">
        <v>276</v>
      </c>
    </row>
    <row r="232" spans="1:17" ht="17.45" customHeight="1">
      <c r="A232" s="270"/>
      <c r="B232" s="126"/>
      <c r="C232" s="371" t="s">
        <v>244</v>
      </c>
      <c r="D232" s="562">
        <v>461369</v>
      </c>
      <c r="E232" s="562">
        <f t="shared" si="11"/>
        <v>390000</v>
      </c>
      <c r="F232" s="369"/>
      <c r="G232" s="561">
        <f>+E232-D232</f>
        <v>-71369</v>
      </c>
      <c r="H232" s="564">
        <f t="shared" si="12"/>
        <v>-15.468963020922516</v>
      </c>
      <c r="I232" s="370" t="s">
        <v>440</v>
      </c>
      <c r="J232" s="133">
        <v>32500000</v>
      </c>
      <c r="K232" s="372" t="s">
        <v>276</v>
      </c>
      <c r="L232" s="373" t="s">
        <v>292</v>
      </c>
      <c r="M232" s="374">
        <v>12</v>
      </c>
      <c r="N232" s="374" t="s">
        <v>290</v>
      </c>
      <c r="O232" s="375" t="s">
        <v>294</v>
      </c>
      <c r="P232" s="133">
        <f t="shared" si="14"/>
        <v>390000000</v>
      </c>
      <c r="Q232" s="376" t="s">
        <v>276</v>
      </c>
    </row>
    <row r="233" spans="1:17" ht="17.45" customHeight="1">
      <c r="A233" s="270"/>
      <c r="B233" s="126"/>
      <c r="C233" s="367" t="s">
        <v>75</v>
      </c>
      <c r="D233" s="368">
        <v>40000</v>
      </c>
      <c r="E233" s="562">
        <f t="shared" si="11"/>
        <v>40000</v>
      </c>
      <c r="F233" s="369"/>
      <c r="G233" s="561">
        <f>E233-D233</f>
        <v>0</v>
      </c>
      <c r="H233" s="564">
        <f t="shared" si="12"/>
        <v>0</v>
      </c>
      <c r="I233" s="370" t="s">
        <v>47</v>
      </c>
      <c r="J233" s="133">
        <v>10000000</v>
      </c>
      <c r="K233" s="372" t="s">
        <v>276</v>
      </c>
      <c r="L233" s="373" t="s">
        <v>292</v>
      </c>
      <c r="M233" s="374">
        <v>4</v>
      </c>
      <c r="N233" s="374" t="s">
        <v>290</v>
      </c>
      <c r="O233" s="375" t="s">
        <v>294</v>
      </c>
      <c r="P233" s="133">
        <f t="shared" si="14"/>
        <v>40000000</v>
      </c>
      <c r="Q233" s="380" t="s">
        <v>276</v>
      </c>
    </row>
    <row r="234" spans="1:17" ht="17.45" customHeight="1">
      <c r="A234" s="329"/>
      <c r="B234" s="538"/>
      <c r="C234" s="381" t="s">
        <v>418</v>
      </c>
      <c r="D234" s="558">
        <v>15000</v>
      </c>
      <c r="E234" s="558">
        <f t="shared" si="11"/>
        <v>15000</v>
      </c>
      <c r="F234" s="379"/>
      <c r="G234" s="557">
        <f>+E234-D234</f>
        <v>0</v>
      </c>
      <c r="H234" s="556">
        <f t="shared" si="12"/>
        <v>0</v>
      </c>
      <c r="I234" s="370" t="s">
        <v>47</v>
      </c>
      <c r="J234" s="133">
        <v>3750000</v>
      </c>
      <c r="K234" s="372" t="s">
        <v>276</v>
      </c>
      <c r="L234" s="373" t="s">
        <v>292</v>
      </c>
      <c r="M234" s="374">
        <v>4</v>
      </c>
      <c r="N234" s="374" t="s">
        <v>290</v>
      </c>
      <c r="O234" s="375" t="s">
        <v>294</v>
      </c>
      <c r="P234" s="133">
        <f t="shared" si="14"/>
        <v>15000000</v>
      </c>
      <c r="Q234" s="376" t="s">
        <v>276</v>
      </c>
    </row>
    <row r="235" spans="1:17" ht="17.45" customHeight="1">
      <c r="A235" s="270"/>
      <c r="B235" s="126"/>
      <c r="C235" s="371" t="s">
        <v>414</v>
      </c>
      <c r="D235" s="562">
        <v>28000</v>
      </c>
      <c r="E235" s="562">
        <f t="shared" si="11"/>
        <v>28000</v>
      </c>
      <c r="F235" s="369"/>
      <c r="G235" s="561">
        <f>E235-D235</f>
        <v>0</v>
      </c>
      <c r="H235" s="564">
        <f>+G235/D235*100</f>
        <v>0</v>
      </c>
      <c r="I235" s="370" t="s">
        <v>47</v>
      </c>
      <c r="J235" s="133">
        <v>7000000</v>
      </c>
      <c r="K235" s="372" t="s">
        <v>276</v>
      </c>
      <c r="L235" s="373" t="s">
        <v>292</v>
      </c>
      <c r="M235" s="374">
        <v>4</v>
      </c>
      <c r="N235" s="374" t="s">
        <v>290</v>
      </c>
      <c r="O235" s="375" t="s">
        <v>294</v>
      </c>
      <c r="P235" s="133">
        <f t="shared" si="14"/>
        <v>28000000</v>
      </c>
      <c r="Q235" s="376" t="s">
        <v>276</v>
      </c>
    </row>
    <row r="236" spans="1:17" ht="17.45" customHeight="1">
      <c r="A236" s="270"/>
      <c r="B236" s="126"/>
      <c r="C236" s="371" t="s">
        <v>409</v>
      </c>
      <c r="D236" s="562">
        <v>2000</v>
      </c>
      <c r="E236" s="562">
        <f t="shared" si="11"/>
        <v>2000</v>
      </c>
      <c r="F236" s="369"/>
      <c r="G236" s="561">
        <f>E236-D236</f>
        <v>0</v>
      </c>
      <c r="H236" s="564">
        <f>+G236/D236*100</f>
        <v>0</v>
      </c>
      <c r="I236" s="370" t="s">
        <v>47</v>
      </c>
      <c r="J236" s="133">
        <v>500000</v>
      </c>
      <c r="K236" s="372" t="s">
        <v>276</v>
      </c>
      <c r="L236" s="373" t="s">
        <v>292</v>
      </c>
      <c r="M236" s="374">
        <v>4</v>
      </c>
      <c r="N236" s="374" t="s">
        <v>290</v>
      </c>
      <c r="O236" s="375" t="s">
        <v>294</v>
      </c>
      <c r="P236" s="133">
        <f t="shared" si="14"/>
        <v>2000000</v>
      </c>
      <c r="Q236" s="376" t="s">
        <v>276</v>
      </c>
    </row>
    <row r="237" spans="1:17" ht="17.45" customHeight="1">
      <c r="A237" s="270"/>
      <c r="B237" s="126"/>
      <c r="C237" s="367" t="s">
        <v>136</v>
      </c>
      <c r="D237" s="562">
        <v>22260.16</v>
      </c>
      <c r="E237" s="562">
        <f t="shared" si="11"/>
        <v>20000</v>
      </c>
      <c r="F237" s="369"/>
      <c r="G237" s="561">
        <f t="shared" ref="G237:G242" si="15">+E237-D237</f>
        <v>-2260.16</v>
      </c>
      <c r="H237" s="564">
        <f>+G237/D237*100</f>
        <v>-10.153386139183187</v>
      </c>
      <c r="I237" s="382" t="s">
        <v>441</v>
      </c>
      <c r="J237" s="133">
        <v>5000000</v>
      </c>
      <c r="K237" s="372" t="s">
        <v>276</v>
      </c>
      <c r="L237" s="373" t="s">
        <v>292</v>
      </c>
      <c r="M237" s="374">
        <v>4</v>
      </c>
      <c r="N237" s="374" t="s">
        <v>290</v>
      </c>
      <c r="O237" s="375" t="s">
        <v>294</v>
      </c>
      <c r="P237" s="133">
        <f t="shared" si="14"/>
        <v>20000000</v>
      </c>
      <c r="Q237" s="376" t="s">
        <v>276</v>
      </c>
    </row>
    <row r="238" spans="1:17" ht="17.45" customHeight="1">
      <c r="A238" s="270"/>
      <c r="B238" s="126"/>
      <c r="C238" s="383" t="s">
        <v>194</v>
      </c>
      <c r="D238" s="539">
        <v>1800</v>
      </c>
      <c r="E238" s="562">
        <f t="shared" si="11"/>
        <v>1800</v>
      </c>
      <c r="F238" s="384"/>
      <c r="G238" s="561">
        <f t="shared" si="15"/>
        <v>0</v>
      </c>
      <c r="H238" s="564">
        <f>+G238/D238*100</f>
        <v>0</v>
      </c>
      <c r="I238" s="370" t="s">
        <v>47</v>
      </c>
      <c r="J238" s="133">
        <v>1800000</v>
      </c>
      <c r="K238" s="372" t="s">
        <v>276</v>
      </c>
      <c r="L238" s="373" t="s">
        <v>292</v>
      </c>
      <c r="M238" s="374">
        <v>1</v>
      </c>
      <c r="N238" s="374" t="s">
        <v>290</v>
      </c>
      <c r="O238" s="375" t="s">
        <v>294</v>
      </c>
      <c r="P238" s="133">
        <f t="shared" si="14"/>
        <v>1800000</v>
      </c>
      <c r="Q238" s="376" t="s">
        <v>276</v>
      </c>
    </row>
    <row r="239" spans="1:17" ht="17.45" customHeight="1">
      <c r="A239" s="270"/>
      <c r="B239" s="126"/>
      <c r="C239" s="383" t="s">
        <v>145</v>
      </c>
      <c r="D239" s="539">
        <v>2400</v>
      </c>
      <c r="E239" s="562">
        <f t="shared" si="11"/>
        <v>2400</v>
      </c>
      <c r="F239" s="384"/>
      <c r="G239" s="561">
        <f t="shared" si="15"/>
        <v>0</v>
      </c>
      <c r="H239" s="564">
        <f>+G239/D239*100</f>
        <v>0</v>
      </c>
      <c r="I239" s="370" t="s">
        <v>47</v>
      </c>
      <c r="J239" s="133">
        <v>2400000</v>
      </c>
      <c r="K239" s="372" t="s">
        <v>276</v>
      </c>
      <c r="L239" s="373" t="s">
        <v>292</v>
      </c>
      <c r="M239" s="374">
        <v>1</v>
      </c>
      <c r="N239" s="374" t="s">
        <v>290</v>
      </c>
      <c r="O239" s="375" t="s">
        <v>294</v>
      </c>
      <c r="P239" s="133">
        <f t="shared" si="14"/>
        <v>2400000</v>
      </c>
      <c r="Q239" s="376" t="s">
        <v>276</v>
      </c>
    </row>
    <row r="240" spans="1:17" ht="17.45" customHeight="1">
      <c r="A240" s="270"/>
      <c r="B240" s="126"/>
      <c r="C240" s="367" t="s">
        <v>146</v>
      </c>
      <c r="D240" s="562">
        <v>3000</v>
      </c>
      <c r="E240" s="562">
        <f t="shared" si="11"/>
        <v>3000</v>
      </c>
      <c r="F240" s="369"/>
      <c r="G240" s="561">
        <f t="shared" si="15"/>
        <v>0</v>
      </c>
      <c r="H240" s="564">
        <f>G240/D240*100</f>
        <v>0</v>
      </c>
      <c r="I240" s="370" t="s">
        <v>47</v>
      </c>
      <c r="J240" s="133">
        <v>3000000</v>
      </c>
      <c r="K240" s="372" t="s">
        <v>276</v>
      </c>
      <c r="L240" s="373" t="s">
        <v>292</v>
      </c>
      <c r="M240" s="374">
        <v>1</v>
      </c>
      <c r="N240" s="374" t="s">
        <v>290</v>
      </c>
      <c r="O240" s="375" t="s">
        <v>294</v>
      </c>
      <c r="P240" s="133">
        <f t="shared" si="14"/>
        <v>3000000</v>
      </c>
      <c r="Q240" s="376" t="s">
        <v>276</v>
      </c>
    </row>
    <row r="241" spans="1:17" ht="17.45" customHeight="1">
      <c r="A241" s="329"/>
      <c r="B241" s="538"/>
      <c r="C241" s="385" t="s">
        <v>203</v>
      </c>
      <c r="D241" s="540">
        <v>1200</v>
      </c>
      <c r="E241" s="558">
        <f t="shared" si="11"/>
        <v>1200</v>
      </c>
      <c r="F241" s="540" t="e">
        <f>Q241/1000</f>
        <v>#VALUE!</v>
      </c>
      <c r="G241" s="557">
        <f t="shared" si="15"/>
        <v>0</v>
      </c>
      <c r="H241" s="556">
        <f>G241/D241*100</f>
        <v>0</v>
      </c>
      <c r="I241" s="370" t="s">
        <v>47</v>
      </c>
      <c r="J241" s="133">
        <v>1200000</v>
      </c>
      <c r="K241" s="372" t="s">
        <v>276</v>
      </c>
      <c r="L241" s="373" t="s">
        <v>292</v>
      </c>
      <c r="M241" s="374">
        <v>1</v>
      </c>
      <c r="N241" s="374" t="s">
        <v>290</v>
      </c>
      <c r="O241" s="375" t="s">
        <v>294</v>
      </c>
      <c r="P241" s="133">
        <f t="shared" si="14"/>
        <v>1200000</v>
      </c>
      <c r="Q241" s="376" t="s">
        <v>276</v>
      </c>
    </row>
    <row r="242" spans="1:17" ht="17.45" customHeight="1">
      <c r="A242" s="270"/>
      <c r="B242" s="126"/>
      <c r="C242" s="383" t="s">
        <v>133</v>
      </c>
      <c r="D242" s="539">
        <v>2700</v>
      </c>
      <c r="E242" s="562">
        <f t="shared" si="11"/>
        <v>2700</v>
      </c>
      <c r="F242" s="539"/>
      <c r="G242" s="561">
        <f t="shared" si="15"/>
        <v>0</v>
      </c>
      <c r="H242" s="564">
        <f>G242/D242*100</f>
        <v>0</v>
      </c>
      <c r="I242" s="370" t="s">
        <v>47</v>
      </c>
      <c r="J242" s="133">
        <v>2700000</v>
      </c>
      <c r="K242" s="372" t="s">
        <v>276</v>
      </c>
      <c r="L242" s="373" t="s">
        <v>292</v>
      </c>
      <c r="M242" s="374">
        <v>1</v>
      </c>
      <c r="N242" s="374" t="s">
        <v>290</v>
      </c>
      <c r="O242" s="375" t="s">
        <v>294</v>
      </c>
      <c r="P242" s="133">
        <f t="shared" si="14"/>
        <v>2700000</v>
      </c>
      <c r="Q242" s="376" t="s">
        <v>276</v>
      </c>
    </row>
    <row r="243" spans="1:17" ht="17.45" customHeight="1">
      <c r="A243" s="356"/>
      <c r="B243" s="357"/>
      <c r="C243" s="371" t="s">
        <v>25</v>
      </c>
      <c r="D243" s="539">
        <v>2700</v>
      </c>
      <c r="E243" s="562">
        <f t="shared" ref="E243:E250" si="16">P243/1000</f>
        <v>2700</v>
      </c>
      <c r="F243" s="369"/>
      <c r="G243" s="561">
        <f t="shared" ref="G243:G250" si="17">+E243-D243</f>
        <v>0</v>
      </c>
      <c r="H243" s="564">
        <f>G243/D243*100</f>
        <v>0</v>
      </c>
      <c r="I243" s="370" t="s">
        <v>47</v>
      </c>
      <c r="J243" s="133">
        <v>2700000</v>
      </c>
      <c r="K243" s="372" t="s">
        <v>276</v>
      </c>
      <c r="L243" s="373" t="s">
        <v>292</v>
      </c>
      <c r="M243" s="374">
        <v>1</v>
      </c>
      <c r="N243" s="374" t="s">
        <v>290</v>
      </c>
      <c r="O243" s="375" t="s">
        <v>294</v>
      </c>
      <c r="P243" s="133">
        <f t="shared" si="14"/>
        <v>2700000</v>
      </c>
      <c r="Q243" s="376" t="s">
        <v>276</v>
      </c>
    </row>
    <row r="244" spans="1:17" ht="17.45" customHeight="1">
      <c r="A244" s="270"/>
      <c r="B244" s="126"/>
      <c r="C244" s="385" t="s">
        <v>195</v>
      </c>
      <c r="D244" s="539">
        <v>2100</v>
      </c>
      <c r="E244" s="558">
        <f t="shared" si="16"/>
        <v>2100</v>
      </c>
      <c r="F244" s="386"/>
      <c r="G244" s="557">
        <f t="shared" si="17"/>
        <v>0</v>
      </c>
      <c r="H244" s="556">
        <f>+G244/D244*100</f>
        <v>0</v>
      </c>
      <c r="I244" s="370" t="s">
        <v>47</v>
      </c>
      <c r="J244" s="133">
        <v>2100000</v>
      </c>
      <c r="K244" s="372" t="s">
        <v>276</v>
      </c>
      <c r="L244" s="373" t="s">
        <v>292</v>
      </c>
      <c r="M244" s="374">
        <v>1</v>
      </c>
      <c r="N244" s="374" t="s">
        <v>290</v>
      </c>
      <c r="O244" s="375" t="s">
        <v>294</v>
      </c>
      <c r="P244" s="133">
        <f t="shared" si="14"/>
        <v>2100000</v>
      </c>
      <c r="Q244" s="376" t="s">
        <v>276</v>
      </c>
    </row>
    <row r="245" spans="1:17" ht="17.45" customHeight="1">
      <c r="A245" s="270"/>
      <c r="B245" s="126"/>
      <c r="C245" s="387" t="s">
        <v>21</v>
      </c>
      <c r="D245" s="539">
        <v>3000</v>
      </c>
      <c r="E245" s="562">
        <f t="shared" si="16"/>
        <v>3000</v>
      </c>
      <c r="F245" s="384"/>
      <c r="G245" s="561">
        <f t="shared" si="17"/>
        <v>0</v>
      </c>
      <c r="H245" s="556">
        <f>+G245/D245*100</f>
        <v>0</v>
      </c>
      <c r="I245" s="370" t="s">
        <v>47</v>
      </c>
      <c r="J245" s="133">
        <v>3000000</v>
      </c>
      <c r="K245" s="372" t="s">
        <v>276</v>
      </c>
      <c r="L245" s="373" t="s">
        <v>292</v>
      </c>
      <c r="M245" s="374">
        <v>1</v>
      </c>
      <c r="N245" s="374" t="s">
        <v>290</v>
      </c>
      <c r="O245" s="375" t="s">
        <v>294</v>
      </c>
      <c r="P245" s="133">
        <f t="shared" si="14"/>
        <v>3000000</v>
      </c>
      <c r="Q245" s="376" t="s">
        <v>276</v>
      </c>
    </row>
    <row r="246" spans="1:17" ht="17.45" customHeight="1">
      <c r="A246" s="270"/>
      <c r="B246" s="126"/>
      <c r="C246" s="383" t="s">
        <v>112</v>
      </c>
      <c r="D246" s="539">
        <v>3000</v>
      </c>
      <c r="E246" s="562">
        <f t="shared" si="16"/>
        <v>3000</v>
      </c>
      <c r="F246" s="369"/>
      <c r="G246" s="561">
        <f t="shared" si="17"/>
        <v>0</v>
      </c>
      <c r="H246" s="556">
        <f>+G246/D246*100</f>
        <v>0</v>
      </c>
      <c r="I246" s="370" t="s">
        <v>47</v>
      </c>
      <c r="J246" s="133">
        <v>3000000</v>
      </c>
      <c r="K246" s="372" t="s">
        <v>276</v>
      </c>
      <c r="L246" s="373" t="s">
        <v>292</v>
      </c>
      <c r="M246" s="374">
        <v>1</v>
      </c>
      <c r="N246" s="374" t="s">
        <v>290</v>
      </c>
      <c r="O246" s="375" t="s">
        <v>294</v>
      </c>
      <c r="P246" s="133">
        <f t="shared" si="14"/>
        <v>3000000</v>
      </c>
      <c r="Q246" s="376" t="s">
        <v>276</v>
      </c>
    </row>
    <row r="247" spans="1:17" ht="17.45" customHeight="1">
      <c r="A247" s="270"/>
      <c r="B247" s="126"/>
      <c r="C247" s="383" t="s">
        <v>122</v>
      </c>
      <c r="D247" s="539">
        <v>1800</v>
      </c>
      <c r="E247" s="562">
        <f t="shared" si="16"/>
        <v>1800</v>
      </c>
      <c r="F247" s="384"/>
      <c r="G247" s="561">
        <f t="shared" si="17"/>
        <v>0</v>
      </c>
      <c r="H247" s="556">
        <f>+G247/D247*100</f>
        <v>0</v>
      </c>
      <c r="I247" s="370" t="s">
        <v>47</v>
      </c>
      <c r="J247" s="133">
        <v>1800000</v>
      </c>
      <c r="K247" s="372" t="s">
        <v>276</v>
      </c>
      <c r="L247" s="373" t="s">
        <v>292</v>
      </c>
      <c r="M247" s="374">
        <v>1</v>
      </c>
      <c r="N247" s="374" t="s">
        <v>290</v>
      </c>
      <c r="O247" s="375" t="s">
        <v>294</v>
      </c>
      <c r="P247" s="133">
        <f t="shared" si="14"/>
        <v>1800000</v>
      </c>
      <c r="Q247" s="376" t="s">
        <v>276</v>
      </c>
    </row>
    <row r="248" spans="1:17" ht="17.45" customHeight="1">
      <c r="A248" s="270"/>
      <c r="B248" s="126"/>
      <c r="C248" s="383" t="s">
        <v>192</v>
      </c>
      <c r="D248" s="539">
        <v>7700</v>
      </c>
      <c r="E248" s="562">
        <f t="shared" si="16"/>
        <v>2700</v>
      </c>
      <c r="F248" s="384"/>
      <c r="G248" s="561">
        <f t="shared" si="17"/>
        <v>-5000</v>
      </c>
      <c r="H248" s="564">
        <f>G248/D248*100</f>
        <v>-64.935064935064929</v>
      </c>
      <c r="I248" s="370" t="s">
        <v>441</v>
      </c>
      <c r="J248" s="133">
        <v>2700000</v>
      </c>
      <c r="K248" s="372" t="s">
        <v>276</v>
      </c>
      <c r="L248" s="373" t="s">
        <v>292</v>
      </c>
      <c r="M248" s="374">
        <v>1</v>
      </c>
      <c r="N248" s="374" t="s">
        <v>290</v>
      </c>
      <c r="O248" s="375" t="s">
        <v>294</v>
      </c>
      <c r="P248" s="133">
        <f t="shared" si="14"/>
        <v>2700000</v>
      </c>
      <c r="Q248" s="376" t="s">
        <v>276</v>
      </c>
    </row>
    <row r="249" spans="1:17" ht="17.45" customHeight="1">
      <c r="A249" s="270"/>
      <c r="B249" s="126"/>
      <c r="C249" s="367" t="s">
        <v>217</v>
      </c>
      <c r="D249" s="539">
        <v>3543.01</v>
      </c>
      <c r="E249" s="562">
        <f t="shared" si="16"/>
        <v>3000</v>
      </c>
      <c r="F249" s="369"/>
      <c r="G249" s="561">
        <f t="shared" si="17"/>
        <v>-543.01000000000022</v>
      </c>
      <c r="H249" s="564">
        <f>G249/D249*100</f>
        <v>-15.326233908456373</v>
      </c>
      <c r="I249" s="382" t="s">
        <v>441</v>
      </c>
      <c r="J249" s="133">
        <v>3000000</v>
      </c>
      <c r="K249" s="372" t="s">
        <v>276</v>
      </c>
      <c r="L249" s="373" t="s">
        <v>292</v>
      </c>
      <c r="M249" s="374">
        <v>1</v>
      </c>
      <c r="N249" s="374" t="s">
        <v>290</v>
      </c>
      <c r="O249" s="375" t="s">
        <v>294</v>
      </c>
      <c r="P249" s="133">
        <f t="shared" si="14"/>
        <v>3000000</v>
      </c>
      <c r="Q249" s="376" t="s">
        <v>276</v>
      </c>
    </row>
    <row r="250" spans="1:17" ht="17.45" customHeight="1">
      <c r="A250" s="270"/>
      <c r="B250" s="126"/>
      <c r="C250" s="381" t="s">
        <v>30</v>
      </c>
      <c r="D250" s="539">
        <v>3600</v>
      </c>
      <c r="E250" s="562">
        <f t="shared" si="16"/>
        <v>3600</v>
      </c>
      <c r="F250" s="379"/>
      <c r="G250" s="561">
        <f t="shared" si="17"/>
        <v>0</v>
      </c>
      <c r="H250" s="564">
        <f>G250/D250*100</f>
        <v>0</v>
      </c>
      <c r="I250" s="370" t="s">
        <v>47</v>
      </c>
      <c r="J250" s="133">
        <v>3600000</v>
      </c>
      <c r="K250" s="372" t="s">
        <v>276</v>
      </c>
      <c r="L250" s="373" t="s">
        <v>292</v>
      </c>
      <c r="M250" s="374">
        <v>1</v>
      </c>
      <c r="N250" s="374" t="s">
        <v>290</v>
      </c>
      <c r="O250" s="375" t="s">
        <v>294</v>
      </c>
      <c r="P250" s="133">
        <f t="shared" si="14"/>
        <v>3600000</v>
      </c>
      <c r="Q250" s="376" t="s">
        <v>276</v>
      </c>
    </row>
    <row r="251" spans="1:17" ht="17.45" customHeight="1">
      <c r="A251" s="270"/>
      <c r="B251" s="126"/>
      <c r="C251" s="371" t="s">
        <v>17</v>
      </c>
      <c r="D251" s="562">
        <v>5000</v>
      </c>
      <c r="E251" s="562">
        <f t="shared" ref="E251:E264" si="18">P251/1000</f>
        <v>0</v>
      </c>
      <c r="F251" s="369"/>
      <c r="G251" s="561">
        <f t="shared" ref="G251:G266" si="19">+E251-D251</f>
        <v>-5000</v>
      </c>
      <c r="H251" s="564">
        <f t="shared" ref="H251:H264" si="20">+G251/D251*100</f>
        <v>-100</v>
      </c>
      <c r="I251" s="370" t="s">
        <v>464</v>
      </c>
      <c r="J251" s="133">
        <v>0</v>
      </c>
      <c r="K251" s="372" t="s">
        <v>276</v>
      </c>
      <c r="L251" s="373" t="s">
        <v>292</v>
      </c>
      <c r="M251" s="374">
        <v>1</v>
      </c>
      <c r="N251" s="374" t="s">
        <v>290</v>
      </c>
      <c r="O251" s="375" t="s">
        <v>294</v>
      </c>
      <c r="P251" s="133">
        <f t="shared" si="14"/>
        <v>0</v>
      </c>
      <c r="Q251" s="376" t="s">
        <v>276</v>
      </c>
    </row>
    <row r="252" spans="1:17" ht="17.45" customHeight="1">
      <c r="A252" s="270"/>
      <c r="B252" s="126"/>
      <c r="C252" s="367" t="s">
        <v>73</v>
      </c>
      <c r="D252" s="562">
        <v>5000</v>
      </c>
      <c r="E252" s="562">
        <f t="shared" si="18"/>
        <v>5000</v>
      </c>
      <c r="F252" s="369"/>
      <c r="G252" s="561">
        <f t="shared" si="19"/>
        <v>0</v>
      </c>
      <c r="H252" s="564">
        <f t="shared" si="20"/>
        <v>0</v>
      </c>
      <c r="I252" s="370" t="s">
        <v>47</v>
      </c>
      <c r="J252" s="133">
        <v>5000000</v>
      </c>
      <c r="K252" s="372" t="s">
        <v>276</v>
      </c>
      <c r="L252" s="373" t="s">
        <v>292</v>
      </c>
      <c r="M252" s="374">
        <v>1</v>
      </c>
      <c r="N252" s="374" t="s">
        <v>290</v>
      </c>
      <c r="O252" s="375" t="s">
        <v>294</v>
      </c>
      <c r="P252" s="133">
        <f t="shared" si="14"/>
        <v>5000000</v>
      </c>
      <c r="Q252" s="376" t="s">
        <v>276</v>
      </c>
    </row>
    <row r="253" spans="1:17" ht="17.45" customHeight="1">
      <c r="A253" s="270"/>
      <c r="B253" s="126"/>
      <c r="C253" s="371" t="s">
        <v>266</v>
      </c>
      <c r="D253" s="562">
        <v>5000</v>
      </c>
      <c r="E253" s="562">
        <f t="shared" si="18"/>
        <v>5000</v>
      </c>
      <c r="F253" s="369"/>
      <c r="G253" s="561">
        <f t="shared" si="19"/>
        <v>0</v>
      </c>
      <c r="H253" s="564">
        <f t="shared" si="20"/>
        <v>0</v>
      </c>
      <c r="I253" s="370" t="s">
        <v>47</v>
      </c>
      <c r="J253" s="133">
        <v>5000000</v>
      </c>
      <c r="K253" s="372" t="s">
        <v>276</v>
      </c>
      <c r="L253" s="373" t="s">
        <v>292</v>
      </c>
      <c r="M253" s="374">
        <v>1</v>
      </c>
      <c r="N253" s="374" t="s">
        <v>290</v>
      </c>
      <c r="O253" s="375" t="s">
        <v>294</v>
      </c>
      <c r="P253" s="133">
        <f t="shared" si="14"/>
        <v>5000000</v>
      </c>
      <c r="Q253" s="376" t="s">
        <v>276</v>
      </c>
    </row>
    <row r="254" spans="1:17" ht="17.45" customHeight="1">
      <c r="A254" s="270"/>
      <c r="B254" s="126"/>
      <c r="C254" s="367" t="s">
        <v>130</v>
      </c>
      <c r="D254" s="562">
        <v>5000</v>
      </c>
      <c r="E254" s="562">
        <f t="shared" si="18"/>
        <v>5000</v>
      </c>
      <c r="F254" s="369"/>
      <c r="G254" s="561">
        <f t="shared" si="19"/>
        <v>0</v>
      </c>
      <c r="H254" s="564">
        <f t="shared" si="20"/>
        <v>0</v>
      </c>
      <c r="I254" s="370" t="s">
        <v>47</v>
      </c>
      <c r="J254" s="133">
        <v>5000000</v>
      </c>
      <c r="K254" s="372" t="s">
        <v>276</v>
      </c>
      <c r="L254" s="373" t="s">
        <v>292</v>
      </c>
      <c r="M254" s="374">
        <v>1</v>
      </c>
      <c r="N254" s="374" t="s">
        <v>290</v>
      </c>
      <c r="O254" s="375" t="s">
        <v>294</v>
      </c>
      <c r="P254" s="133">
        <f t="shared" si="14"/>
        <v>5000000</v>
      </c>
      <c r="Q254" s="376" t="s">
        <v>276</v>
      </c>
    </row>
    <row r="255" spans="1:17" ht="17.45" customHeight="1">
      <c r="A255" s="270"/>
      <c r="B255" s="126"/>
      <c r="C255" s="367" t="s">
        <v>159</v>
      </c>
      <c r="D255" s="562">
        <v>2400</v>
      </c>
      <c r="E255" s="562">
        <f t="shared" si="18"/>
        <v>2400</v>
      </c>
      <c r="F255" s="369"/>
      <c r="G255" s="561">
        <f t="shared" si="19"/>
        <v>0</v>
      </c>
      <c r="H255" s="564">
        <f t="shared" si="20"/>
        <v>0</v>
      </c>
      <c r="I255" s="390" t="s">
        <v>47</v>
      </c>
      <c r="J255" s="132">
        <v>2400000</v>
      </c>
      <c r="K255" s="391" t="s">
        <v>276</v>
      </c>
      <c r="L255" s="392" t="s">
        <v>292</v>
      </c>
      <c r="M255" s="393">
        <v>1</v>
      </c>
      <c r="N255" s="393" t="s">
        <v>290</v>
      </c>
      <c r="O255" s="394" t="s">
        <v>294</v>
      </c>
      <c r="P255" s="132">
        <f t="shared" si="14"/>
        <v>2400000</v>
      </c>
      <c r="Q255" s="380" t="s">
        <v>276</v>
      </c>
    </row>
    <row r="256" spans="1:17" ht="17.45" customHeight="1">
      <c r="A256" s="329" t="s">
        <v>301</v>
      </c>
      <c r="B256" s="538" t="s">
        <v>301</v>
      </c>
      <c r="C256" s="588" t="s">
        <v>249</v>
      </c>
      <c r="D256" s="558">
        <v>78000</v>
      </c>
      <c r="E256" s="558">
        <f t="shared" si="18"/>
        <v>95875</v>
      </c>
      <c r="F256" s="379"/>
      <c r="G256" s="557">
        <f t="shared" si="19"/>
        <v>17875</v>
      </c>
      <c r="H256" s="556">
        <f t="shared" si="20"/>
        <v>22.916666666666664</v>
      </c>
      <c r="I256" s="370" t="s">
        <v>440</v>
      </c>
      <c r="J256" s="133">
        <v>7375000</v>
      </c>
      <c r="K256" s="372" t="s">
        <v>276</v>
      </c>
      <c r="L256" s="373" t="s">
        <v>292</v>
      </c>
      <c r="M256" s="374">
        <v>13</v>
      </c>
      <c r="N256" s="374" t="s">
        <v>290</v>
      </c>
      <c r="O256" s="375" t="s">
        <v>294</v>
      </c>
      <c r="P256" s="133">
        <f t="shared" si="14"/>
        <v>95875000</v>
      </c>
      <c r="Q256" s="376" t="s">
        <v>276</v>
      </c>
    </row>
    <row r="257" spans="1:17" ht="17.45" customHeight="1">
      <c r="A257" s="329"/>
      <c r="B257" s="538"/>
      <c r="C257" s="377" t="s">
        <v>83</v>
      </c>
      <c r="D257" s="558">
        <v>3300</v>
      </c>
      <c r="E257" s="558">
        <f t="shared" si="18"/>
        <v>3300</v>
      </c>
      <c r="F257" s="379"/>
      <c r="G257" s="557">
        <f t="shared" si="19"/>
        <v>0</v>
      </c>
      <c r="H257" s="556">
        <f t="shared" si="20"/>
        <v>0</v>
      </c>
      <c r="I257" s="370" t="s">
        <v>47</v>
      </c>
      <c r="J257" s="133">
        <v>3300000</v>
      </c>
      <c r="K257" s="372" t="s">
        <v>276</v>
      </c>
      <c r="L257" s="373" t="s">
        <v>292</v>
      </c>
      <c r="M257" s="374">
        <v>1</v>
      </c>
      <c r="N257" s="374" t="s">
        <v>290</v>
      </c>
      <c r="O257" s="375" t="s">
        <v>294</v>
      </c>
      <c r="P257" s="133">
        <f t="shared" si="14"/>
        <v>3300000</v>
      </c>
      <c r="Q257" s="376" t="s">
        <v>276</v>
      </c>
    </row>
    <row r="258" spans="1:17" ht="17.45" customHeight="1">
      <c r="A258" s="329"/>
      <c r="B258" s="538"/>
      <c r="C258" s="389" t="s">
        <v>267</v>
      </c>
      <c r="D258" s="558">
        <v>3000</v>
      </c>
      <c r="E258" s="558">
        <f t="shared" si="18"/>
        <v>3000</v>
      </c>
      <c r="F258" s="379"/>
      <c r="G258" s="557">
        <f t="shared" si="19"/>
        <v>0</v>
      </c>
      <c r="H258" s="556">
        <f t="shared" si="20"/>
        <v>0</v>
      </c>
      <c r="I258" s="370" t="s">
        <v>47</v>
      </c>
      <c r="J258" s="133">
        <v>3000000</v>
      </c>
      <c r="K258" s="372" t="s">
        <v>276</v>
      </c>
      <c r="L258" s="373" t="s">
        <v>292</v>
      </c>
      <c r="M258" s="374">
        <v>1</v>
      </c>
      <c r="N258" s="374" t="s">
        <v>290</v>
      </c>
      <c r="O258" s="375" t="s">
        <v>294</v>
      </c>
      <c r="P258" s="133">
        <f t="shared" si="14"/>
        <v>3000000</v>
      </c>
      <c r="Q258" s="376" t="s">
        <v>276</v>
      </c>
    </row>
    <row r="259" spans="1:17" ht="17.45" customHeight="1">
      <c r="A259" s="270"/>
      <c r="B259" s="126"/>
      <c r="C259" s="371" t="s">
        <v>234</v>
      </c>
      <c r="D259" s="562">
        <v>3000</v>
      </c>
      <c r="E259" s="562">
        <f t="shared" si="18"/>
        <v>3000</v>
      </c>
      <c r="F259" s="369"/>
      <c r="G259" s="561">
        <f t="shared" si="19"/>
        <v>0</v>
      </c>
      <c r="H259" s="564">
        <f t="shared" si="20"/>
        <v>0</v>
      </c>
      <c r="I259" s="370" t="s">
        <v>47</v>
      </c>
      <c r="J259" s="133">
        <v>3000000</v>
      </c>
      <c r="K259" s="372" t="s">
        <v>276</v>
      </c>
      <c r="L259" s="373" t="s">
        <v>292</v>
      </c>
      <c r="M259" s="374">
        <v>1</v>
      </c>
      <c r="N259" s="374" t="s">
        <v>290</v>
      </c>
      <c r="O259" s="375" t="s">
        <v>294</v>
      </c>
      <c r="P259" s="133">
        <f t="shared" si="14"/>
        <v>3000000</v>
      </c>
      <c r="Q259" s="376" t="s">
        <v>276</v>
      </c>
    </row>
    <row r="260" spans="1:17" ht="17.45" customHeight="1">
      <c r="A260" s="329"/>
      <c r="B260" s="538"/>
      <c r="C260" s="377" t="s">
        <v>106</v>
      </c>
      <c r="D260" s="558">
        <v>3600</v>
      </c>
      <c r="E260" s="558">
        <f t="shared" si="18"/>
        <v>3600</v>
      </c>
      <c r="F260" s="379"/>
      <c r="G260" s="557">
        <f t="shared" si="19"/>
        <v>0</v>
      </c>
      <c r="H260" s="556">
        <f t="shared" si="20"/>
        <v>0</v>
      </c>
      <c r="I260" s="370" t="s">
        <v>47</v>
      </c>
      <c r="J260" s="133">
        <v>3600000</v>
      </c>
      <c r="K260" s="372" t="s">
        <v>276</v>
      </c>
      <c r="L260" s="373" t="s">
        <v>292</v>
      </c>
      <c r="M260" s="374">
        <v>1</v>
      </c>
      <c r="N260" s="374" t="s">
        <v>290</v>
      </c>
      <c r="O260" s="375" t="s">
        <v>294</v>
      </c>
      <c r="P260" s="133">
        <f t="shared" si="14"/>
        <v>3600000</v>
      </c>
      <c r="Q260" s="380" t="s">
        <v>276</v>
      </c>
    </row>
    <row r="261" spans="1:17" ht="17.45" customHeight="1">
      <c r="A261" s="270"/>
      <c r="B261" s="126"/>
      <c r="C261" s="371" t="s">
        <v>337</v>
      </c>
      <c r="D261" s="562">
        <v>3000</v>
      </c>
      <c r="E261" s="562">
        <f t="shared" si="18"/>
        <v>3000</v>
      </c>
      <c r="F261" s="369"/>
      <c r="G261" s="561">
        <f t="shared" si="19"/>
        <v>0</v>
      </c>
      <c r="H261" s="564">
        <f t="shared" si="20"/>
        <v>0</v>
      </c>
      <c r="I261" s="370" t="s">
        <v>47</v>
      </c>
      <c r="J261" s="133">
        <v>3000000</v>
      </c>
      <c r="K261" s="372" t="s">
        <v>276</v>
      </c>
      <c r="L261" s="373" t="s">
        <v>292</v>
      </c>
      <c r="M261" s="374">
        <v>1</v>
      </c>
      <c r="N261" s="374" t="s">
        <v>290</v>
      </c>
      <c r="O261" s="375" t="s">
        <v>294</v>
      </c>
      <c r="P261" s="133">
        <f t="shared" si="14"/>
        <v>3000000</v>
      </c>
      <c r="Q261" s="376" t="s">
        <v>276</v>
      </c>
    </row>
    <row r="262" spans="1:17" ht="17.45" customHeight="1">
      <c r="A262" s="270"/>
      <c r="B262" s="126"/>
      <c r="C262" s="367" t="s">
        <v>157</v>
      </c>
      <c r="D262" s="562">
        <v>3000</v>
      </c>
      <c r="E262" s="562">
        <f t="shared" si="18"/>
        <v>0</v>
      </c>
      <c r="F262" s="369"/>
      <c r="G262" s="561">
        <f t="shared" si="19"/>
        <v>-3000</v>
      </c>
      <c r="H262" s="564">
        <f t="shared" si="20"/>
        <v>-100</v>
      </c>
      <c r="I262" s="370" t="s">
        <v>484</v>
      </c>
      <c r="J262" s="133">
        <v>0</v>
      </c>
      <c r="K262" s="372" t="s">
        <v>276</v>
      </c>
      <c r="L262" s="373" t="s">
        <v>292</v>
      </c>
      <c r="M262" s="374">
        <v>1</v>
      </c>
      <c r="N262" s="374" t="s">
        <v>290</v>
      </c>
      <c r="O262" s="375" t="s">
        <v>294</v>
      </c>
      <c r="P262" s="133">
        <f t="shared" si="14"/>
        <v>0</v>
      </c>
      <c r="Q262" s="376" t="s">
        <v>276</v>
      </c>
    </row>
    <row r="263" spans="1:17" ht="17.45" customHeight="1">
      <c r="A263" s="270"/>
      <c r="B263" s="126"/>
      <c r="C263" s="371" t="s">
        <v>28</v>
      </c>
      <c r="D263" s="562">
        <v>21000</v>
      </c>
      <c r="E263" s="562">
        <f t="shared" si="18"/>
        <v>11499.4</v>
      </c>
      <c r="F263" s="369"/>
      <c r="G263" s="561">
        <f t="shared" si="19"/>
        <v>-9500.6</v>
      </c>
      <c r="H263" s="564">
        <f t="shared" si="20"/>
        <v>-45.240952380952379</v>
      </c>
      <c r="I263" s="370" t="s">
        <v>440</v>
      </c>
      <c r="J263" s="133">
        <v>5749700</v>
      </c>
      <c r="K263" s="372" t="s">
        <v>276</v>
      </c>
      <c r="L263" s="373" t="s">
        <v>292</v>
      </c>
      <c r="M263" s="374">
        <v>2</v>
      </c>
      <c r="N263" s="374" t="s">
        <v>290</v>
      </c>
      <c r="O263" s="375" t="s">
        <v>294</v>
      </c>
      <c r="P263" s="133">
        <f t="shared" si="14"/>
        <v>11499400</v>
      </c>
      <c r="Q263" s="376" t="s">
        <v>276</v>
      </c>
    </row>
    <row r="264" spans="1:17" ht="17.45" customHeight="1">
      <c r="A264" s="329"/>
      <c r="B264" s="538"/>
      <c r="C264" s="377" t="s">
        <v>108</v>
      </c>
      <c r="D264" s="558">
        <v>2700</v>
      </c>
      <c r="E264" s="558">
        <f t="shared" si="18"/>
        <v>2700</v>
      </c>
      <c r="F264" s="379"/>
      <c r="G264" s="557">
        <f t="shared" si="19"/>
        <v>0</v>
      </c>
      <c r="H264" s="556">
        <f t="shared" si="20"/>
        <v>0</v>
      </c>
      <c r="I264" s="370" t="s">
        <v>47</v>
      </c>
      <c r="J264" s="133">
        <v>2700000</v>
      </c>
      <c r="K264" s="372" t="s">
        <v>276</v>
      </c>
      <c r="L264" s="373" t="s">
        <v>292</v>
      </c>
      <c r="M264" s="374">
        <v>1</v>
      </c>
      <c r="N264" s="374" t="s">
        <v>290</v>
      </c>
      <c r="O264" s="375" t="s">
        <v>294</v>
      </c>
      <c r="P264" s="133">
        <f t="shared" si="14"/>
        <v>2700000</v>
      </c>
      <c r="Q264" s="376" t="s">
        <v>276</v>
      </c>
    </row>
    <row r="265" spans="1:17" ht="17.45" customHeight="1">
      <c r="A265" s="329"/>
      <c r="B265" s="538"/>
      <c r="C265" s="367" t="s">
        <v>88</v>
      </c>
      <c r="D265" s="562">
        <v>2400</v>
      </c>
      <c r="E265" s="562">
        <f t="shared" ref="E265:E282" si="21">P265/1000</f>
        <v>2400</v>
      </c>
      <c r="F265" s="369"/>
      <c r="G265" s="561">
        <f t="shared" si="19"/>
        <v>0</v>
      </c>
      <c r="H265" s="564">
        <f t="shared" ref="H265:H275" si="22">+G265/D265*100</f>
        <v>0</v>
      </c>
      <c r="I265" s="370" t="s">
        <v>47</v>
      </c>
      <c r="J265" s="133">
        <v>2400000</v>
      </c>
      <c r="K265" s="372" t="s">
        <v>276</v>
      </c>
      <c r="L265" s="373" t="s">
        <v>292</v>
      </c>
      <c r="M265" s="374">
        <v>1</v>
      </c>
      <c r="N265" s="374" t="s">
        <v>290</v>
      </c>
      <c r="O265" s="375" t="s">
        <v>294</v>
      </c>
      <c r="P265" s="133">
        <f t="shared" si="14"/>
        <v>2400000</v>
      </c>
      <c r="Q265" s="376" t="s">
        <v>276</v>
      </c>
    </row>
    <row r="266" spans="1:17" ht="17.45" customHeight="1">
      <c r="A266" s="329"/>
      <c r="B266" s="538"/>
      <c r="C266" s="383" t="s">
        <v>218</v>
      </c>
      <c r="D266" s="539">
        <v>4662</v>
      </c>
      <c r="E266" s="562">
        <f t="shared" si="21"/>
        <v>0</v>
      </c>
      <c r="F266" s="384"/>
      <c r="G266" s="561">
        <f t="shared" si="19"/>
        <v>-4662</v>
      </c>
      <c r="H266" s="564">
        <f t="shared" si="22"/>
        <v>-100</v>
      </c>
      <c r="I266" s="370" t="s">
        <v>442</v>
      </c>
      <c r="J266" s="133"/>
      <c r="K266" s="372" t="s">
        <v>276</v>
      </c>
      <c r="L266" s="373" t="s">
        <v>292</v>
      </c>
      <c r="M266" s="374">
        <v>1</v>
      </c>
      <c r="N266" s="374" t="s">
        <v>290</v>
      </c>
      <c r="O266" s="375" t="s">
        <v>294</v>
      </c>
      <c r="P266" s="133">
        <f t="shared" si="14"/>
        <v>0</v>
      </c>
      <c r="Q266" s="376" t="s">
        <v>276</v>
      </c>
    </row>
    <row r="267" spans="1:17" ht="17.45" customHeight="1">
      <c r="A267" s="270"/>
      <c r="B267" s="126"/>
      <c r="C267" s="383" t="s">
        <v>183</v>
      </c>
      <c r="D267" s="539">
        <v>10884.349980000001</v>
      </c>
      <c r="E267" s="562">
        <f>P267/1000</f>
        <v>13776</v>
      </c>
      <c r="F267" s="384"/>
      <c r="G267" s="561">
        <f>+E267-D267</f>
        <v>2891.6500199999991</v>
      </c>
      <c r="H267" s="564">
        <f>+G267/D267*100</f>
        <v>26.567043739988215</v>
      </c>
      <c r="I267" s="370" t="s">
        <v>440</v>
      </c>
      <c r="J267" s="133">
        <v>6888000</v>
      </c>
      <c r="K267" s="372" t="s">
        <v>276</v>
      </c>
      <c r="L267" s="373" t="s">
        <v>292</v>
      </c>
      <c r="M267" s="374">
        <v>2</v>
      </c>
      <c r="N267" s="374" t="s">
        <v>290</v>
      </c>
      <c r="O267" s="375" t="s">
        <v>294</v>
      </c>
      <c r="P267" s="133">
        <f>J267*M267</f>
        <v>13776000</v>
      </c>
      <c r="Q267" s="376" t="s">
        <v>276</v>
      </c>
    </row>
    <row r="268" spans="1:17" ht="17.45" customHeight="1">
      <c r="A268" s="329"/>
      <c r="B268" s="538"/>
      <c r="C268" s="387" t="s">
        <v>422</v>
      </c>
      <c r="D268" s="539">
        <v>2000</v>
      </c>
      <c r="E268" s="562">
        <f>P268/1000</f>
        <v>6000</v>
      </c>
      <c r="F268" s="384"/>
      <c r="G268" s="561">
        <f>+E268-D268</f>
        <v>4000</v>
      </c>
      <c r="H268" s="564">
        <f t="shared" si="22"/>
        <v>200</v>
      </c>
      <c r="I268" s="370" t="s">
        <v>47</v>
      </c>
      <c r="J268" s="133">
        <v>500000</v>
      </c>
      <c r="K268" s="372" t="s">
        <v>276</v>
      </c>
      <c r="L268" s="373" t="s">
        <v>292</v>
      </c>
      <c r="M268" s="374">
        <v>12</v>
      </c>
      <c r="N268" s="374" t="s">
        <v>290</v>
      </c>
      <c r="O268" s="375" t="s">
        <v>294</v>
      </c>
      <c r="P268" s="133">
        <f>J268*M268</f>
        <v>6000000</v>
      </c>
      <c r="Q268" s="376" t="s">
        <v>276</v>
      </c>
    </row>
    <row r="269" spans="1:17" ht="17.45" customHeight="1">
      <c r="A269" s="270"/>
      <c r="B269" s="126"/>
      <c r="C269" s="387" t="s">
        <v>382</v>
      </c>
      <c r="D269" s="539">
        <v>10699.999949999999</v>
      </c>
      <c r="E269" s="562">
        <f t="shared" si="21"/>
        <v>600</v>
      </c>
      <c r="F269" s="384"/>
      <c r="G269" s="561">
        <f t="shared" ref="G269:G282" si="23">+E269-D269</f>
        <v>-10099.999949999999</v>
      </c>
      <c r="H269" s="564">
        <f t="shared" si="22"/>
        <v>-94.392523338282814</v>
      </c>
      <c r="I269" s="370" t="s">
        <v>47</v>
      </c>
      <c r="J269" s="133">
        <v>600000</v>
      </c>
      <c r="K269" s="372" t="s">
        <v>276</v>
      </c>
      <c r="L269" s="373" t="s">
        <v>292</v>
      </c>
      <c r="M269" s="374">
        <v>1</v>
      </c>
      <c r="N269" s="374" t="s">
        <v>290</v>
      </c>
      <c r="O269" s="375" t="s">
        <v>294</v>
      </c>
      <c r="P269" s="133">
        <f t="shared" si="14"/>
        <v>600000</v>
      </c>
      <c r="Q269" s="376" t="s">
        <v>276</v>
      </c>
    </row>
    <row r="270" spans="1:17" ht="17.45" customHeight="1">
      <c r="A270" s="270"/>
      <c r="B270" s="126"/>
      <c r="C270" s="371" t="s">
        <v>212</v>
      </c>
      <c r="D270" s="562">
        <v>8700</v>
      </c>
      <c r="E270" s="562">
        <f t="shared" si="21"/>
        <v>7580</v>
      </c>
      <c r="F270" s="384"/>
      <c r="G270" s="561">
        <f t="shared" si="23"/>
        <v>-1120</v>
      </c>
      <c r="H270" s="564">
        <f t="shared" si="22"/>
        <v>-12.873563218390805</v>
      </c>
      <c r="I270" s="370" t="s">
        <v>440</v>
      </c>
      <c r="J270" s="133">
        <v>3790000</v>
      </c>
      <c r="K270" s="372" t="s">
        <v>276</v>
      </c>
      <c r="L270" s="373" t="s">
        <v>292</v>
      </c>
      <c r="M270" s="374">
        <v>2</v>
      </c>
      <c r="N270" s="374" t="s">
        <v>290</v>
      </c>
      <c r="O270" s="375" t="s">
        <v>294</v>
      </c>
      <c r="P270" s="133">
        <f t="shared" si="14"/>
        <v>7580000</v>
      </c>
      <c r="Q270" s="376" t="s">
        <v>276</v>
      </c>
    </row>
    <row r="271" spans="1:17" ht="17.45" customHeight="1">
      <c r="A271" s="270"/>
      <c r="B271" s="126"/>
      <c r="C271" s="381" t="s">
        <v>237</v>
      </c>
      <c r="D271" s="562">
        <v>116182</v>
      </c>
      <c r="E271" s="558">
        <f t="shared" si="21"/>
        <v>0</v>
      </c>
      <c r="F271" s="379"/>
      <c r="G271" s="557">
        <f t="shared" si="23"/>
        <v>-116182</v>
      </c>
      <c r="H271" s="556">
        <f t="shared" si="22"/>
        <v>-100</v>
      </c>
      <c r="I271" s="382" t="s">
        <v>485</v>
      </c>
      <c r="J271" s="133">
        <v>0</v>
      </c>
      <c r="K271" s="372" t="s">
        <v>276</v>
      </c>
      <c r="L271" s="373" t="s">
        <v>305</v>
      </c>
      <c r="M271" s="374">
        <v>5</v>
      </c>
      <c r="N271" s="374" t="s">
        <v>290</v>
      </c>
      <c r="O271" s="375" t="s">
        <v>294</v>
      </c>
      <c r="P271" s="133">
        <f t="shared" si="14"/>
        <v>0</v>
      </c>
      <c r="Q271" s="376" t="s">
        <v>276</v>
      </c>
    </row>
    <row r="272" spans="1:17" ht="17.45" customHeight="1">
      <c r="A272" s="270"/>
      <c r="B272" s="126"/>
      <c r="C272" s="371" t="s">
        <v>427</v>
      </c>
      <c r="D272" s="562">
        <v>2100</v>
      </c>
      <c r="E272" s="562">
        <f t="shared" si="21"/>
        <v>6742</v>
      </c>
      <c r="F272" s="369"/>
      <c r="G272" s="561">
        <f t="shared" si="23"/>
        <v>4642</v>
      </c>
      <c r="H272" s="556">
        <f t="shared" si="22"/>
        <v>221.04761904761904</v>
      </c>
      <c r="I272" s="370" t="s">
        <v>440</v>
      </c>
      <c r="J272" s="133">
        <v>3371000</v>
      </c>
      <c r="K272" s="372" t="s">
        <v>276</v>
      </c>
      <c r="L272" s="373" t="s">
        <v>292</v>
      </c>
      <c r="M272" s="374">
        <v>2</v>
      </c>
      <c r="N272" s="374" t="s">
        <v>290</v>
      </c>
      <c r="O272" s="375" t="s">
        <v>294</v>
      </c>
      <c r="P272" s="133">
        <f t="shared" si="14"/>
        <v>6742000</v>
      </c>
      <c r="Q272" s="376" t="s">
        <v>276</v>
      </c>
    </row>
    <row r="273" spans="1:17" ht="17.45" customHeight="1">
      <c r="A273" s="270"/>
      <c r="B273" s="126"/>
      <c r="C273" s="371" t="s">
        <v>246</v>
      </c>
      <c r="D273" s="562">
        <v>3400</v>
      </c>
      <c r="E273" s="562">
        <f t="shared" si="21"/>
        <v>3400</v>
      </c>
      <c r="F273" s="369"/>
      <c r="G273" s="561">
        <f t="shared" si="23"/>
        <v>0</v>
      </c>
      <c r="H273" s="556">
        <f t="shared" si="22"/>
        <v>0</v>
      </c>
      <c r="I273" s="370" t="s">
        <v>47</v>
      </c>
      <c r="J273" s="133">
        <v>850000</v>
      </c>
      <c r="K273" s="372" t="s">
        <v>276</v>
      </c>
      <c r="L273" s="373" t="s">
        <v>292</v>
      </c>
      <c r="M273" s="374">
        <v>4</v>
      </c>
      <c r="N273" s="374" t="s">
        <v>290</v>
      </c>
      <c r="O273" s="375" t="s">
        <v>294</v>
      </c>
      <c r="P273" s="133">
        <f t="shared" si="14"/>
        <v>3400000</v>
      </c>
      <c r="Q273" s="376" t="s">
        <v>276</v>
      </c>
    </row>
    <row r="274" spans="1:17" ht="17.45" customHeight="1">
      <c r="A274" s="270"/>
      <c r="B274" s="126"/>
      <c r="C274" s="388" t="s">
        <v>243</v>
      </c>
      <c r="D274" s="562">
        <v>22534.799999999999</v>
      </c>
      <c r="E274" s="562">
        <f t="shared" si="21"/>
        <v>1500</v>
      </c>
      <c r="F274" s="369"/>
      <c r="G274" s="561">
        <f t="shared" si="23"/>
        <v>-21034.799999999999</v>
      </c>
      <c r="H274" s="556">
        <f t="shared" si="22"/>
        <v>-93.343628521220509</v>
      </c>
      <c r="I274" s="382" t="s">
        <v>441</v>
      </c>
      <c r="J274" s="54">
        <v>1500000</v>
      </c>
      <c r="K274" s="372" t="s">
        <v>276</v>
      </c>
      <c r="L274" s="373" t="s">
        <v>292</v>
      </c>
      <c r="M274" s="374">
        <v>1</v>
      </c>
      <c r="N274" s="374" t="s">
        <v>290</v>
      </c>
      <c r="O274" s="375" t="s">
        <v>294</v>
      </c>
      <c r="P274" s="133">
        <f t="shared" si="14"/>
        <v>1500000</v>
      </c>
      <c r="Q274" s="376" t="s">
        <v>276</v>
      </c>
    </row>
    <row r="275" spans="1:17" ht="17.45" customHeight="1">
      <c r="A275" s="270"/>
      <c r="B275" s="126"/>
      <c r="C275" s="388" t="s">
        <v>378</v>
      </c>
      <c r="D275" s="562">
        <v>1268</v>
      </c>
      <c r="E275" s="562">
        <f t="shared" si="21"/>
        <v>300</v>
      </c>
      <c r="F275" s="369"/>
      <c r="G275" s="561">
        <f t="shared" si="23"/>
        <v>-968</v>
      </c>
      <c r="H275" s="556">
        <f t="shared" si="22"/>
        <v>-76.34069400630915</v>
      </c>
      <c r="I275" s="370" t="s">
        <v>441</v>
      </c>
      <c r="J275" s="54">
        <v>300000</v>
      </c>
      <c r="K275" s="372" t="s">
        <v>276</v>
      </c>
      <c r="L275" s="373" t="s">
        <v>292</v>
      </c>
      <c r="M275" s="374">
        <v>1</v>
      </c>
      <c r="N275" s="374" t="s">
        <v>290</v>
      </c>
      <c r="O275" s="375" t="s">
        <v>294</v>
      </c>
      <c r="P275" s="133">
        <f t="shared" si="14"/>
        <v>300000</v>
      </c>
      <c r="Q275" s="376" t="s">
        <v>276</v>
      </c>
    </row>
    <row r="276" spans="1:17" ht="17.45" customHeight="1">
      <c r="A276" s="270"/>
      <c r="B276" s="126"/>
      <c r="C276" s="367" t="s">
        <v>179</v>
      </c>
      <c r="D276" s="562">
        <v>300</v>
      </c>
      <c r="E276" s="562">
        <f t="shared" si="21"/>
        <v>5195</v>
      </c>
      <c r="F276" s="369"/>
      <c r="G276" s="561">
        <f t="shared" si="23"/>
        <v>4895</v>
      </c>
      <c r="H276" s="564">
        <f t="shared" ref="H276:H281" si="24">G276/D276*100</f>
        <v>1631.6666666666667</v>
      </c>
      <c r="I276" s="370" t="s">
        <v>440</v>
      </c>
      <c r="J276" s="54">
        <v>2597500</v>
      </c>
      <c r="K276" s="372" t="s">
        <v>276</v>
      </c>
      <c r="L276" s="373" t="s">
        <v>292</v>
      </c>
      <c r="M276" s="374">
        <v>2</v>
      </c>
      <c r="N276" s="374" t="s">
        <v>290</v>
      </c>
      <c r="O276" s="375" t="s">
        <v>294</v>
      </c>
      <c r="P276" s="133">
        <f t="shared" si="14"/>
        <v>5195000</v>
      </c>
      <c r="Q276" s="376" t="s">
        <v>276</v>
      </c>
    </row>
    <row r="277" spans="1:17" ht="17.45" customHeight="1">
      <c r="A277" s="270"/>
      <c r="B277" s="126"/>
      <c r="C277" s="367" t="s">
        <v>121</v>
      </c>
      <c r="D277" s="562">
        <v>1650</v>
      </c>
      <c r="E277" s="562">
        <f t="shared" si="21"/>
        <v>5063</v>
      </c>
      <c r="F277" s="369"/>
      <c r="G277" s="561">
        <f t="shared" si="23"/>
        <v>3413</v>
      </c>
      <c r="H277" s="564">
        <f t="shared" si="24"/>
        <v>206.84848484848484</v>
      </c>
      <c r="I277" s="370" t="s">
        <v>440</v>
      </c>
      <c r="J277" s="54">
        <v>2531500</v>
      </c>
      <c r="K277" s="372" t="s">
        <v>276</v>
      </c>
      <c r="L277" s="373" t="s">
        <v>292</v>
      </c>
      <c r="M277" s="374">
        <v>2</v>
      </c>
      <c r="N277" s="374" t="s">
        <v>290</v>
      </c>
      <c r="O277" s="375" t="s">
        <v>294</v>
      </c>
      <c r="P277" s="133">
        <f t="shared" si="14"/>
        <v>5063000</v>
      </c>
      <c r="Q277" s="376" t="s">
        <v>276</v>
      </c>
    </row>
    <row r="278" spans="1:17" ht="17.45" customHeight="1">
      <c r="A278" s="270"/>
      <c r="B278" s="126"/>
      <c r="C278" s="367" t="s">
        <v>216</v>
      </c>
      <c r="D278" s="562">
        <v>300</v>
      </c>
      <c r="E278" s="562">
        <f t="shared" si="21"/>
        <v>300</v>
      </c>
      <c r="F278" s="369"/>
      <c r="G278" s="561">
        <f t="shared" si="23"/>
        <v>0</v>
      </c>
      <c r="H278" s="564">
        <f t="shared" si="24"/>
        <v>0</v>
      </c>
      <c r="I278" s="370" t="s">
        <v>47</v>
      </c>
      <c r="J278" s="54">
        <v>300000</v>
      </c>
      <c r="K278" s="372" t="s">
        <v>276</v>
      </c>
      <c r="L278" s="373" t="s">
        <v>292</v>
      </c>
      <c r="M278" s="374">
        <v>1</v>
      </c>
      <c r="N278" s="374" t="s">
        <v>290</v>
      </c>
      <c r="O278" s="375" t="s">
        <v>294</v>
      </c>
      <c r="P278" s="133">
        <f t="shared" si="14"/>
        <v>300000</v>
      </c>
      <c r="Q278" s="376" t="s">
        <v>276</v>
      </c>
    </row>
    <row r="279" spans="1:17" ht="17.45" customHeight="1">
      <c r="A279" s="270"/>
      <c r="B279" s="126"/>
      <c r="C279" s="367" t="s">
        <v>65</v>
      </c>
      <c r="D279" s="562">
        <v>10000</v>
      </c>
      <c r="E279" s="562">
        <f t="shared" si="21"/>
        <v>5000</v>
      </c>
      <c r="F279" s="369"/>
      <c r="G279" s="561">
        <f t="shared" si="23"/>
        <v>-5000</v>
      </c>
      <c r="H279" s="564">
        <f t="shared" si="24"/>
        <v>-50</v>
      </c>
      <c r="I279" s="370" t="s">
        <v>441</v>
      </c>
      <c r="J279" s="54">
        <v>5000000</v>
      </c>
      <c r="K279" s="372" t="s">
        <v>276</v>
      </c>
      <c r="L279" s="373" t="s">
        <v>292</v>
      </c>
      <c r="M279" s="374">
        <v>1</v>
      </c>
      <c r="N279" s="374" t="s">
        <v>290</v>
      </c>
      <c r="O279" s="375" t="s">
        <v>294</v>
      </c>
      <c r="P279" s="133">
        <f t="shared" si="14"/>
        <v>5000000</v>
      </c>
      <c r="Q279" s="376" t="s">
        <v>276</v>
      </c>
    </row>
    <row r="280" spans="1:17" ht="17.45" customHeight="1">
      <c r="A280" s="270"/>
      <c r="B280" s="126"/>
      <c r="C280" s="371" t="s">
        <v>18</v>
      </c>
      <c r="D280" s="562">
        <v>300</v>
      </c>
      <c r="E280" s="562">
        <f t="shared" si="21"/>
        <v>300</v>
      </c>
      <c r="F280" s="369"/>
      <c r="G280" s="561">
        <f t="shared" si="23"/>
        <v>0</v>
      </c>
      <c r="H280" s="564">
        <f t="shared" si="24"/>
        <v>0</v>
      </c>
      <c r="I280" s="370" t="s">
        <v>47</v>
      </c>
      <c r="J280" s="54">
        <v>300000</v>
      </c>
      <c r="K280" s="372" t="s">
        <v>276</v>
      </c>
      <c r="L280" s="373" t="s">
        <v>292</v>
      </c>
      <c r="M280" s="374">
        <v>1</v>
      </c>
      <c r="N280" s="374" t="s">
        <v>290</v>
      </c>
      <c r="O280" s="375" t="s">
        <v>294</v>
      </c>
      <c r="P280" s="133">
        <f t="shared" si="14"/>
        <v>300000</v>
      </c>
      <c r="Q280" s="376" t="s">
        <v>276</v>
      </c>
    </row>
    <row r="281" spans="1:17" ht="17.45" customHeight="1">
      <c r="A281" s="270"/>
      <c r="B281" s="126"/>
      <c r="C281" s="371" t="s">
        <v>211</v>
      </c>
      <c r="D281" s="562">
        <v>300</v>
      </c>
      <c r="E281" s="562">
        <f t="shared" si="21"/>
        <v>300</v>
      </c>
      <c r="F281" s="369"/>
      <c r="G281" s="561">
        <f t="shared" si="23"/>
        <v>0</v>
      </c>
      <c r="H281" s="564">
        <f t="shared" si="24"/>
        <v>0</v>
      </c>
      <c r="I281" s="370" t="s">
        <v>47</v>
      </c>
      <c r="J281" s="133">
        <v>300000</v>
      </c>
      <c r="K281" s="372" t="s">
        <v>276</v>
      </c>
      <c r="L281" s="373" t="s">
        <v>292</v>
      </c>
      <c r="M281" s="374">
        <v>1</v>
      </c>
      <c r="N281" s="374" t="s">
        <v>290</v>
      </c>
      <c r="O281" s="375" t="s">
        <v>294</v>
      </c>
      <c r="P281" s="133">
        <f t="shared" si="14"/>
        <v>300000</v>
      </c>
      <c r="Q281" s="376" t="s">
        <v>276</v>
      </c>
    </row>
    <row r="282" spans="1:17" ht="17.45" customHeight="1">
      <c r="A282" s="270"/>
      <c r="B282" s="126"/>
      <c r="C282" s="371" t="s">
        <v>379</v>
      </c>
      <c r="D282" s="562">
        <v>300</v>
      </c>
      <c r="E282" s="562">
        <f t="shared" si="21"/>
        <v>300</v>
      </c>
      <c r="F282" s="369"/>
      <c r="G282" s="561">
        <f t="shared" si="23"/>
        <v>0</v>
      </c>
      <c r="H282" s="564">
        <f>+G282/D282*100</f>
        <v>0</v>
      </c>
      <c r="I282" s="370" t="s">
        <v>47</v>
      </c>
      <c r="J282" s="133">
        <v>300000</v>
      </c>
      <c r="K282" s="372" t="s">
        <v>276</v>
      </c>
      <c r="L282" s="373" t="s">
        <v>292</v>
      </c>
      <c r="M282" s="374">
        <v>1</v>
      </c>
      <c r="N282" s="374" t="s">
        <v>290</v>
      </c>
      <c r="O282" s="375" t="s">
        <v>294</v>
      </c>
      <c r="P282" s="133">
        <f t="shared" si="14"/>
        <v>300000</v>
      </c>
      <c r="Q282" s="376" t="s">
        <v>276</v>
      </c>
    </row>
    <row r="283" spans="1:17" ht="17.45" customHeight="1">
      <c r="A283" s="270"/>
      <c r="B283" s="126"/>
      <c r="C283" s="388" t="s">
        <v>272</v>
      </c>
      <c r="D283" s="562">
        <v>31454.56998</v>
      </c>
      <c r="E283" s="562">
        <f t="shared" ref="E283:E288" si="25">P283/1000</f>
        <v>1800</v>
      </c>
      <c r="F283" s="369"/>
      <c r="G283" s="561">
        <f t="shared" ref="G283:G295" si="26">+E283-D283</f>
        <v>-29654.56998</v>
      </c>
      <c r="H283" s="564">
        <f>+G283/D283*100</f>
        <v>-94.277461109325273</v>
      </c>
      <c r="I283" s="382" t="s">
        <v>441</v>
      </c>
      <c r="J283" s="133">
        <v>1800000</v>
      </c>
      <c r="K283" s="372" t="s">
        <v>276</v>
      </c>
      <c r="L283" s="373" t="s">
        <v>292</v>
      </c>
      <c r="M283" s="374">
        <v>1</v>
      </c>
      <c r="N283" s="374" t="s">
        <v>290</v>
      </c>
      <c r="O283" s="375" t="s">
        <v>294</v>
      </c>
      <c r="P283" s="133">
        <f t="shared" si="14"/>
        <v>1800000</v>
      </c>
      <c r="Q283" s="376" t="s">
        <v>276</v>
      </c>
    </row>
    <row r="284" spans="1:17" ht="17.45" customHeight="1">
      <c r="A284" s="329"/>
      <c r="B284" s="538"/>
      <c r="C284" s="381" t="s">
        <v>24</v>
      </c>
      <c r="D284" s="558">
        <v>6756</v>
      </c>
      <c r="E284" s="558">
        <f t="shared" si="25"/>
        <v>1200</v>
      </c>
      <c r="F284" s="379"/>
      <c r="G284" s="557">
        <f t="shared" si="26"/>
        <v>-5556</v>
      </c>
      <c r="H284" s="556">
        <f>+G284/D284*100</f>
        <v>-82.238010657193598</v>
      </c>
      <c r="I284" s="382" t="s">
        <v>441</v>
      </c>
      <c r="J284" s="133">
        <v>1200000</v>
      </c>
      <c r="K284" s="372" t="s">
        <v>276</v>
      </c>
      <c r="L284" s="373" t="s">
        <v>292</v>
      </c>
      <c r="M284" s="374">
        <v>1</v>
      </c>
      <c r="N284" s="374" t="s">
        <v>290</v>
      </c>
      <c r="O284" s="375" t="s">
        <v>294</v>
      </c>
      <c r="P284" s="133">
        <f t="shared" si="14"/>
        <v>1200000</v>
      </c>
      <c r="Q284" s="376" t="s">
        <v>276</v>
      </c>
    </row>
    <row r="285" spans="1:17" ht="17.45" customHeight="1">
      <c r="A285" s="329"/>
      <c r="B285" s="538"/>
      <c r="C285" s="381" t="s">
        <v>26</v>
      </c>
      <c r="D285" s="558">
        <v>300</v>
      </c>
      <c r="E285" s="558">
        <f t="shared" si="25"/>
        <v>300</v>
      </c>
      <c r="F285" s="379"/>
      <c r="G285" s="557">
        <f t="shared" si="26"/>
        <v>0</v>
      </c>
      <c r="H285" s="556">
        <f>+G285/D285*100</f>
        <v>0</v>
      </c>
      <c r="I285" s="390" t="s">
        <v>47</v>
      </c>
      <c r="J285" s="132">
        <v>300000</v>
      </c>
      <c r="K285" s="391" t="s">
        <v>276</v>
      </c>
      <c r="L285" s="392" t="s">
        <v>292</v>
      </c>
      <c r="M285" s="393">
        <v>1</v>
      </c>
      <c r="N285" s="393" t="s">
        <v>290</v>
      </c>
      <c r="O285" s="394" t="s">
        <v>294</v>
      </c>
      <c r="P285" s="132">
        <f t="shared" si="14"/>
        <v>300000</v>
      </c>
      <c r="Q285" s="380" t="s">
        <v>276</v>
      </c>
    </row>
    <row r="286" spans="1:17" ht="17.45" customHeight="1">
      <c r="A286" s="329" t="s">
        <v>301</v>
      </c>
      <c r="B286" s="538" t="s">
        <v>301</v>
      </c>
      <c r="C286" s="395" t="s">
        <v>253</v>
      </c>
      <c r="D286" s="540">
        <v>48990</v>
      </c>
      <c r="E286" s="558">
        <f t="shared" si="25"/>
        <v>9992</v>
      </c>
      <c r="F286" s="386"/>
      <c r="G286" s="557">
        <f t="shared" si="26"/>
        <v>-38998</v>
      </c>
      <c r="H286" s="556">
        <f>G286/D286*100</f>
        <v>-79.604000816493155</v>
      </c>
      <c r="I286" s="370" t="s">
        <v>440</v>
      </c>
      <c r="J286" s="133">
        <v>4996000</v>
      </c>
      <c r="K286" s="372" t="s">
        <v>276</v>
      </c>
      <c r="L286" s="373" t="s">
        <v>292</v>
      </c>
      <c r="M286" s="374">
        <v>2</v>
      </c>
      <c r="N286" s="374" t="s">
        <v>290</v>
      </c>
      <c r="O286" s="375" t="s">
        <v>294</v>
      </c>
      <c r="P286" s="133">
        <f t="shared" ref="P286:P315" si="27">J286*M286</f>
        <v>9992000</v>
      </c>
      <c r="Q286" s="376" t="s">
        <v>276</v>
      </c>
    </row>
    <row r="287" spans="1:17" ht="17.45" customHeight="1">
      <c r="A287" s="329"/>
      <c r="B287" s="538"/>
      <c r="C287" s="388" t="s">
        <v>156</v>
      </c>
      <c r="D287" s="562">
        <v>4186</v>
      </c>
      <c r="E287" s="562">
        <f t="shared" si="25"/>
        <v>900</v>
      </c>
      <c r="F287" s="369"/>
      <c r="G287" s="561">
        <f t="shared" si="26"/>
        <v>-3286</v>
      </c>
      <c r="H287" s="564">
        <f>G287/D287*100</f>
        <v>-78.499761108456752</v>
      </c>
      <c r="I287" s="370" t="s">
        <v>47</v>
      </c>
      <c r="J287" s="133">
        <v>900000</v>
      </c>
      <c r="K287" s="372" t="s">
        <v>276</v>
      </c>
      <c r="L287" s="373" t="s">
        <v>292</v>
      </c>
      <c r="M287" s="374">
        <v>1</v>
      </c>
      <c r="N287" s="374" t="s">
        <v>290</v>
      </c>
      <c r="O287" s="375" t="s">
        <v>294</v>
      </c>
      <c r="P287" s="133">
        <f t="shared" si="27"/>
        <v>900000</v>
      </c>
      <c r="Q287" s="380" t="s">
        <v>276</v>
      </c>
    </row>
    <row r="288" spans="1:17" ht="17.45" customHeight="1">
      <c r="A288" s="329"/>
      <c r="B288" s="538"/>
      <c r="C288" s="396" t="s">
        <v>263</v>
      </c>
      <c r="D288" s="540">
        <v>13370</v>
      </c>
      <c r="E288" s="558">
        <f t="shared" si="25"/>
        <v>1500</v>
      </c>
      <c r="F288" s="386"/>
      <c r="G288" s="557">
        <f t="shared" si="26"/>
        <v>-11870</v>
      </c>
      <c r="H288" s="556">
        <f t="shared" ref="H288:H292" si="28">+G288/D288*100</f>
        <v>-88.780852655198203</v>
      </c>
      <c r="I288" s="382" t="s">
        <v>47</v>
      </c>
      <c r="J288" s="133">
        <v>1500000</v>
      </c>
      <c r="K288" s="372" t="s">
        <v>276</v>
      </c>
      <c r="L288" s="373" t="s">
        <v>292</v>
      </c>
      <c r="M288" s="374">
        <v>1</v>
      </c>
      <c r="N288" s="374" t="s">
        <v>290</v>
      </c>
      <c r="O288" s="375" t="s">
        <v>294</v>
      </c>
      <c r="P288" s="133">
        <f t="shared" si="27"/>
        <v>1500000</v>
      </c>
      <c r="Q288" s="376" t="s">
        <v>276</v>
      </c>
    </row>
    <row r="289" spans="1:17" ht="17.45" customHeight="1">
      <c r="A289" s="270"/>
      <c r="B289" s="126"/>
      <c r="C289" s="383" t="s">
        <v>210</v>
      </c>
      <c r="D289" s="539">
        <v>12770</v>
      </c>
      <c r="E289" s="562">
        <f t="shared" ref="E289:E297" si="29">P289/1000</f>
        <v>1200</v>
      </c>
      <c r="F289" s="384"/>
      <c r="G289" s="561">
        <f t="shared" si="26"/>
        <v>-11570</v>
      </c>
      <c r="H289" s="564">
        <f t="shared" si="28"/>
        <v>-90.602975724353954</v>
      </c>
      <c r="I289" s="370" t="s">
        <v>47</v>
      </c>
      <c r="J289" s="133">
        <v>1200000</v>
      </c>
      <c r="K289" s="372" t="s">
        <v>276</v>
      </c>
      <c r="L289" s="373" t="s">
        <v>292</v>
      </c>
      <c r="M289" s="374">
        <v>1</v>
      </c>
      <c r="N289" s="374" t="s">
        <v>290</v>
      </c>
      <c r="O289" s="375" t="s">
        <v>294</v>
      </c>
      <c r="P289" s="133">
        <f t="shared" si="27"/>
        <v>1200000</v>
      </c>
      <c r="Q289" s="376" t="s">
        <v>276</v>
      </c>
    </row>
    <row r="290" spans="1:17" ht="17.45" customHeight="1">
      <c r="A290" s="270"/>
      <c r="B290" s="126"/>
      <c r="C290" s="387" t="s">
        <v>489</v>
      </c>
      <c r="D290" s="539">
        <v>300</v>
      </c>
      <c r="E290" s="562">
        <f t="shared" si="29"/>
        <v>9400</v>
      </c>
      <c r="F290" s="384"/>
      <c r="G290" s="561">
        <f t="shared" si="26"/>
        <v>9100</v>
      </c>
      <c r="H290" s="564">
        <f t="shared" si="28"/>
        <v>3033.333333333333</v>
      </c>
      <c r="I290" s="382" t="s">
        <v>440</v>
      </c>
      <c r="J290" s="133">
        <v>4700000</v>
      </c>
      <c r="K290" s="372" t="s">
        <v>276</v>
      </c>
      <c r="L290" s="373" t="s">
        <v>292</v>
      </c>
      <c r="M290" s="374">
        <v>2</v>
      </c>
      <c r="N290" s="374" t="s">
        <v>290</v>
      </c>
      <c r="O290" s="375" t="s">
        <v>294</v>
      </c>
      <c r="P290" s="133">
        <f t="shared" si="27"/>
        <v>9400000</v>
      </c>
      <c r="Q290" s="376" t="s">
        <v>276</v>
      </c>
    </row>
    <row r="291" spans="1:17" ht="17.45" customHeight="1">
      <c r="A291" s="270"/>
      <c r="B291" s="126"/>
      <c r="C291" s="367" t="s">
        <v>165</v>
      </c>
      <c r="D291" s="562">
        <v>10000</v>
      </c>
      <c r="E291" s="562">
        <f t="shared" si="29"/>
        <v>10000</v>
      </c>
      <c r="F291" s="369"/>
      <c r="G291" s="561">
        <f t="shared" si="26"/>
        <v>0</v>
      </c>
      <c r="H291" s="564">
        <f t="shared" si="28"/>
        <v>0</v>
      </c>
      <c r="I291" s="382" t="s">
        <v>47</v>
      </c>
      <c r="J291" s="133">
        <v>2500000</v>
      </c>
      <c r="K291" s="372" t="s">
        <v>276</v>
      </c>
      <c r="L291" s="373" t="s">
        <v>292</v>
      </c>
      <c r="M291" s="374">
        <v>4</v>
      </c>
      <c r="N291" s="374" t="s">
        <v>290</v>
      </c>
      <c r="O291" s="375" t="s">
        <v>294</v>
      </c>
      <c r="P291" s="133">
        <f t="shared" si="27"/>
        <v>10000000</v>
      </c>
      <c r="Q291" s="376" t="s">
        <v>276</v>
      </c>
    </row>
    <row r="292" spans="1:17" ht="17.45" customHeight="1">
      <c r="A292" s="270"/>
      <c r="B292" s="126"/>
      <c r="C292" s="381" t="s">
        <v>228</v>
      </c>
      <c r="D292" s="558">
        <v>5000</v>
      </c>
      <c r="E292" s="558">
        <f t="shared" si="29"/>
        <v>5000</v>
      </c>
      <c r="F292" s="379"/>
      <c r="G292" s="557">
        <f t="shared" si="26"/>
        <v>0</v>
      </c>
      <c r="H292" s="556">
        <f t="shared" si="28"/>
        <v>0</v>
      </c>
      <c r="I292" s="370" t="s">
        <v>47</v>
      </c>
      <c r="J292" s="133">
        <v>5000000</v>
      </c>
      <c r="K292" s="372" t="s">
        <v>276</v>
      </c>
      <c r="L292" s="373" t="s">
        <v>292</v>
      </c>
      <c r="M292" s="374">
        <v>1</v>
      </c>
      <c r="N292" s="374" t="s">
        <v>290</v>
      </c>
      <c r="O292" s="375" t="s">
        <v>294</v>
      </c>
      <c r="P292" s="133">
        <f t="shared" si="27"/>
        <v>5000000</v>
      </c>
      <c r="Q292" s="376" t="s">
        <v>276</v>
      </c>
    </row>
    <row r="293" spans="1:17" ht="17.45" customHeight="1">
      <c r="A293" s="329"/>
      <c r="B293" s="538"/>
      <c r="C293" s="385" t="s">
        <v>181</v>
      </c>
      <c r="D293" s="540">
        <v>37896.319980000007</v>
      </c>
      <c r="E293" s="558">
        <f t="shared" si="29"/>
        <v>6489.6</v>
      </c>
      <c r="F293" s="386"/>
      <c r="G293" s="557">
        <f t="shared" si="26"/>
        <v>-31406.719980000009</v>
      </c>
      <c r="H293" s="556">
        <f>G293/D293*100</f>
        <v>-82.87538208611042</v>
      </c>
      <c r="I293" s="382" t="s">
        <v>440</v>
      </c>
      <c r="J293" s="133">
        <v>3244800</v>
      </c>
      <c r="K293" s="372" t="s">
        <v>276</v>
      </c>
      <c r="L293" s="373" t="s">
        <v>292</v>
      </c>
      <c r="M293" s="374">
        <v>2</v>
      </c>
      <c r="N293" s="374" t="s">
        <v>290</v>
      </c>
      <c r="O293" s="375" t="s">
        <v>294</v>
      </c>
      <c r="P293" s="133">
        <f t="shared" si="27"/>
        <v>6489600</v>
      </c>
      <c r="Q293" s="376" t="s">
        <v>276</v>
      </c>
    </row>
    <row r="294" spans="1:17" ht="17.45" customHeight="1">
      <c r="A294" s="270"/>
      <c r="B294" s="126"/>
      <c r="C294" s="383" t="s">
        <v>155</v>
      </c>
      <c r="D294" s="539">
        <v>300</v>
      </c>
      <c r="E294" s="562">
        <f t="shared" si="29"/>
        <v>300</v>
      </c>
      <c r="F294" s="384"/>
      <c r="G294" s="561">
        <f t="shared" si="26"/>
        <v>0</v>
      </c>
      <c r="H294" s="564">
        <f>G294/D294*100</f>
        <v>0</v>
      </c>
      <c r="I294" s="370" t="s">
        <v>47</v>
      </c>
      <c r="J294" s="133">
        <v>300000</v>
      </c>
      <c r="K294" s="372" t="s">
        <v>276</v>
      </c>
      <c r="L294" s="373" t="s">
        <v>292</v>
      </c>
      <c r="M294" s="374">
        <v>1</v>
      </c>
      <c r="N294" s="374" t="s">
        <v>290</v>
      </c>
      <c r="O294" s="375" t="s">
        <v>294</v>
      </c>
      <c r="P294" s="133">
        <f t="shared" si="27"/>
        <v>300000</v>
      </c>
      <c r="Q294" s="376" t="s">
        <v>276</v>
      </c>
    </row>
    <row r="295" spans="1:17" ht="17.45" customHeight="1">
      <c r="A295" s="270"/>
      <c r="B295" s="126"/>
      <c r="C295" s="383" t="s">
        <v>189</v>
      </c>
      <c r="D295" s="539">
        <v>2300</v>
      </c>
      <c r="E295" s="562">
        <f t="shared" si="29"/>
        <v>4300</v>
      </c>
      <c r="F295" s="384"/>
      <c r="G295" s="561">
        <f t="shared" si="26"/>
        <v>2000</v>
      </c>
      <c r="H295" s="564">
        <f>G295/D295*100</f>
        <v>86.956521739130437</v>
      </c>
      <c r="I295" s="370" t="s">
        <v>440</v>
      </c>
      <c r="J295" s="133">
        <v>2150000</v>
      </c>
      <c r="K295" s="372" t="s">
        <v>276</v>
      </c>
      <c r="L295" s="373" t="s">
        <v>292</v>
      </c>
      <c r="M295" s="374">
        <v>2</v>
      </c>
      <c r="N295" s="374" t="s">
        <v>290</v>
      </c>
      <c r="O295" s="375" t="s">
        <v>294</v>
      </c>
      <c r="P295" s="133">
        <f t="shared" si="27"/>
        <v>4300000</v>
      </c>
      <c r="Q295" s="376" t="s">
        <v>276</v>
      </c>
    </row>
    <row r="296" spans="1:17" ht="17.45" customHeight="1">
      <c r="A296" s="270"/>
      <c r="B296" s="126"/>
      <c r="C296" s="383" t="s">
        <v>169</v>
      </c>
      <c r="D296" s="539">
        <v>2100</v>
      </c>
      <c r="E296" s="562">
        <f t="shared" si="29"/>
        <v>12100</v>
      </c>
      <c r="F296" s="384"/>
      <c r="G296" s="561">
        <f t="shared" ref="G296:G308" si="30">+E296-D296</f>
        <v>10000</v>
      </c>
      <c r="H296" s="564">
        <f>G296/D296*100</f>
        <v>476.1904761904762</v>
      </c>
      <c r="I296" s="370" t="s">
        <v>440</v>
      </c>
      <c r="J296" s="133">
        <v>6050000</v>
      </c>
      <c r="K296" s="372" t="s">
        <v>276</v>
      </c>
      <c r="L296" s="373" t="s">
        <v>292</v>
      </c>
      <c r="M296" s="374">
        <v>2</v>
      </c>
      <c r="N296" s="374" t="s">
        <v>290</v>
      </c>
      <c r="O296" s="375" t="s">
        <v>294</v>
      </c>
      <c r="P296" s="133">
        <f t="shared" si="27"/>
        <v>12100000</v>
      </c>
      <c r="Q296" s="376" t="s">
        <v>276</v>
      </c>
    </row>
    <row r="297" spans="1:17" ht="17.45" customHeight="1">
      <c r="A297" s="270"/>
      <c r="B297" s="126"/>
      <c r="C297" s="383" t="s">
        <v>172</v>
      </c>
      <c r="D297" s="539">
        <v>1903.25</v>
      </c>
      <c r="E297" s="562">
        <f t="shared" si="29"/>
        <v>300</v>
      </c>
      <c r="F297" s="384"/>
      <c r="G297" s="561">
        <f t="shared" si="30"/>
        <v>-1603.25</v>
      </c>
      <c r="H297" s="564">
        <f>G297/D297*100</f>
        <v>-84.237488506502032</v>
      </c>
      <c r="I297" s="370" t="s">
        <v>441</v>
      </c>
      <c r="J297" s="133">
        <v>300000</v>
      </c>
      <c r="K297" s="372" t="s">
        <v>276</v>
      </c>
      <c r="L297" s="373" t="s">
        <v>292</v>
      </c>
      <c r="M297" s="374">
        <v>1</v>
      </c>
      <c r="N297" s="374" t="s">
        <v>290</v>
      </c>
      <c r="O297" s="375" t="s">
        <v>294</v>
      </c>
      <c r="P297" s="133">
        <f t="shared" si="27"/>
        <v>300000</v>
      </c>
      <c r="Q297" s="376" t="s">
        <v>276</v>
      </c>
    </row>
    <row r="298" spans="1:17" ht="17.45" customHeight="1">
      <c r="A298" s="270"/>
      <c r="B298" s="126"/>
      <c r="C298" s="387" t="s">
        <v>250</v>
      </c>
      <c r="D298" s="539">
        <v>34000</v>
      </c>
      <c r="E298" s="562">
        <f t="shared" ref="E298:E308" si="31">P298/1000</f>
        <v>34000</v>
      </c>
      <c r="F298" s="384"/>
      <c r="G298" s="561">
        <f t="shared" si="30"/>
        <v>0</v>
      </c>
      <c r="H298" s="564">
        <f t="shared" ref="H298:H304" si="32">+G298/D298*100</f>
        <v>0</v>
      </c>
      <c r="I298" s="370" t="s">
        <v>47</v>
      </c>
      <c r="J298" s="133">
        <v>8500000</v>
      </c>
      <c r="K298" s="372" t="s">
        <v>276</v>
      </c>
      <c r="L298" s="373" t="s">
        <v>292</v>
      </c>
      <c r="M298" s="374">
        <v>4</v>
      </c>
      <c r="N298" s="374" t="s">
        <v>290</v>
      </c>
      <c r="O298" s="375" t="s">
        <v>294</v>
      </c>
      <c r="P298" s="133">
        <f t="shared" si="27"/>
        <v>34000000</v>
      </c>
      <c r="Q298" s="376" t="s">
        <v>276</v>
      </c>
    </row>
    <row r="299" spans="1:17" ht="17.45" customHeight="1">
      <c r="A299" s="270"/>
      <c r="B299" s="126"/>
      <c r="C299" s="387" t="s">
        <v>389</v>
      </c>
      <c r="D299" s="539">
        <v>3215</v>
      </c>
      <c r="E299" s="562">
        <f t="shared" si="31"/>
        <v>300</v>
      </c>
      <c r="F299" s="384"/>
      <c r="G299" s="561">
        <f t="shared" si="30"/>
        <v>-2915</v>
      </c>
      <c r="H299" s="564">
        <f t="shared" si="32"/>
        <v>-90.668740279937794</v>
      </c>
      <c r="I299" s="370" t="s">
        <v>441</v>
      </c>
      <c r="J299" s="133">
        <v>300000</v>
      </c>
      <c r="K299" s="372" t="s">
        <v>276</v>
      </c>
      <c r="L299" s="373" t="s">
        <v>292</v>
      </c>
      <c r="M299" s="374">
        <v>1</v>
      </c>
      <c r="N299" s="374" t="s">
        <v>290</v>
      </c>
      <c r="O299" s="375" t="s">
        <v>294</v>
      </c>
      <c r="P299" s="133">
        <f t="shared" si="27"/>
        <v>300000</v>
      </c>
      <c r="Q299" s="376" t="s">
        <v>276</v>
      </c>
    </row>
    <row r="300" spans="1:17" ht="17.45" customHeight="1">
      <c r="A300" s="270"/>
      <c r="B300" s="126"/>
      <c r="C300" s="387" t="s">
        <v>254</v>
      </c>
      <c r="D300" s="539">
        <v>5000</v>
      </c>
      <c r="E300" s="562">
        <f t="shared" si="31"/>
        <v>5000</v>
      </c>
      <c r="F300" s="384"/>
      <c r="G300" s="561">
        <f t="shared" si="30"/>
        <v>0</v>
      </c>
      <c r="H300" s="564">
        <f t="shared" si="32"/>
        <v>0</v>
      </c>
      <c r="I300" s="370" t="s">
        <v>47</v>
      </c>
      <c r="J300" s="133">
        <v>1250000</v>
      </c>
      <c r="K300" s="372" t="s">
        <v>276</v>
      </c>
      <c r="L300" s="373" t="s">
        <v>292</v>
      </c>
      <c r="M300" s="374">
        <v>4</v>
      </c>
      <c r="N300" s="374" t="s">
        <v>290</v>
      </c>
      <c r="O300" s="375" t="s">
        <v>294</v>
      </c>
      <c r="P300" s="133">
        <f t="shared" si="27"/>
        <v>5000000</v>
      </c>
      <c r="Q300" s="376" t="s">
        <v>276</v>
      </c>
    </row>
    <row r="301" spans="1:17" ht="17.45" customHeight="1">
      <c r="A301" s="270"/>
      <c r="B301" s="126"/>
      <c r="C301" s="387" t="s">
        <v>399</v>
      </c>
      <c r="D301" s="539">
        <v>54172.94</v>
      </c>
      <c r="E301" s="562">
        <f t="shared" si="31"/>
        <v>2100</v>
      </c>
      <c r="F301" s="384"/>
      <c r="G301" s="561">
        <f t="shared" si="30"/>
        <v>-52072.94</v>
      </c>
      <c r="H301" s="564">
        <v>0</v>
      </c>
      <c r="I301" s="382" t="s">
        <v>441</v>
      </c>
      <c r="J301" s="133">
        <v>2100000</v>
      </c>
      <c r="K301" s="372" t="s">
        <v>276</v>
      </c>
      <c r="L301" s="373" t="s">
        <v>292</v>
      </c>
      <c r="M301" s="374">
        <v>1</v>
      </c>
      <c r="N301" s="374" t="s">
        <v>290</v>
      </c>
      <c r="O301" s="375" t="s">
        <v>294</v>
      </c>
      <c r="P301" s="133">
        <f t="shared" si="27"/>
        <v>2100000</v>
      </c>
      <c r="Q301" s="376" t="s">
        <v>276</v>
      </c>
    </row>
    <row r="302" spans="1:17" ht="17.45" customHeight="1">
      <c r="A302" s="329"/>
      <c r="B302" s="538"/>
      <c r="C302" s="387" t="s">
        <v>407</v>
      </c>
      <c r="D302" s="539">
        <v>82184.350000000006</v>
      </c>
      <c r="E302" s="562">
        <f t="shared" si="31"/>
        <v>70000</v>
      </c>
      <c r="F302" s="384"/>
      <c r="G302" s="561">
        <f t="shared" si="30"/>
        <v>-12184.350000000006</v>
      </c>
      <c r="H302" s="564">
        <f t="shared" si="32"/>
        <v>-14.82563286075756</v>
      </c>
      <c r="I302" s="382" t="s">
        <v>441</v>
      </c>
      <c r="J302" s="133">
        <v>17500000</v>
      </c>
      <c r="K302" s="372" t="s">
        <v>276</v>
      </c>
      <c r="L302" s="373" t="s">
        <v>292</v>
      </c>
      <c r="M302" s="374">
        <v>4</v>
      </c>
      <c r="N302" s="374" t="s">
        <v>290</v>
      </c>
      <c r="O302" s="375" t="s">
        <v>294</v>
      </c>
      <c r="P302" s="133">
        <f t="shared" si="27"/>
        <v>70000000</v>
      </c>
      <c r="Q302" s="376" t="s">
        <v>276</v>
      </c>
    </row>
    <row r="303" spans="1:17" ht="17.45" customHeight="1">
      <c r="A303" s="270"/>
      <c r="B303" s="126"/>
      <c r="C303" s="383" t="s">
        <v>150</v>
      </c>
      <c r="D303" s="539">
        <v>14044.999980000001</v>
      </c>
      <c r="E303" s="562">
        <f t="shared" si="31"/>
        <v>4150</v>
      </c>
      <c r="F303" s="384"/>
      <c r="G303" s="561">
        <f t="shared" si="30"/>
        <v>-9894.9999800000005</v>
      </c>
      <c r="H303" s="564">
        <f t="shared" si="32"/>
        <v>-70.452118149451209</v>
      </c>
      <c r="I303" s="370" t="s">
        <v>440</v>
      </c>
      <c r="J303" s="133">
        <v>2075000</v>
      </c>
      <c r="K303" s="372" t="s">
        <v>276</v>
      </c>
      <c r="L303" s="373" t="s">
        <v>292</v>
      </c>
      <c r="M303" s="374">
        <v>2</v>
      </c>
      <c r="N303" s="374" t="s">
        <v>290</v>
      </c>
      <c r="O303" s="375" t="s">
        <v>294</v>
      </c>
      <c r="P303" s="133">
        <f t="shared" si="27"/>
        <v>4150000</v>
      </c>
      <c r="Q303" s="376" t="s">
        <v>276</v>
      </c>
    </row>
    <row r="304" spans="1:17" ht="17.45" customHeight="1">
      <c r="A304" s="270"/>
      <c r="B304" s="126"/>
      <c r="C304" s="387" t="s">
        <v>383</v>
      </c>
      <c r="D304" s="539">
        <v>300</v>
      </c>
      <c r="E304" s="562">
        <f t="shared" si="31"/>
        <v>300</v>
      </c>
      <c r="F304" s="384"/>
      <c r="G304" s="561">
        <f t="shared" si="30"/>
        <v>0</v>
      </c>
      <c r="H304" s="564">
        <f t="shared" si="32"/>
        <v>0</v>
      </c>
      <c r="I304" s="370" t="s">
        <v>47</v>
      </c>
      <c r="J304" s="133">
        <v>300000</v>
      </c>
      <c r="K304" s="372" t="s">
        <v>276</v>
      </c>
      <c r="L304" s="373" t="s">
        <v>292</v>
      </c>
      <c r="M304" s="374">
        <v>1</v>
      </c>
      <c r="N304" s="374" t="s">
        <v>290</v>
      </c>
      <c r="O304" s="375" t="s">
        <v>294</v>
      </c>
      <c r="P304" s="133">
        <f t="shared" si="27"/>
        <v>300000</v>
      </c>
      <c r="Q304" s="376" t="s">
        <v>276</v>
      </c>
    </row>
    <row r="305" spans="1:17" ht="17.45" customHeight="1">
      <c r="A305" s="270"/>
      <c r="B305" s="126"/>
      <c r="C305" s="387" t="s">
        <v>401</v>
      </c>
      <c r="D305" s="539">
        <v>300</v>
      </c>
      <c r="E305" s="562">
        <f t="shared" si="31"/>
        <v>300</v>
      </c>
      <c r="F305" s="384"/>
      <c r="G305" s="561">
        <f t="shared" si="30"/>
        <v>0</v>
      </c>
      <c r="H305" s="564">
        <f>G305/D305*100</f>
        <v>0</v>
      </c>
      <c r="I305" s="370" t="s">
        <v>47</v>
      </c>
      <c r="J305" s="133">
        <v>300000</v>
      </c>
      <c r="K305" s="372" t="s">
        <v>276</v>
      </c>
      <c r="L305" s="373" t="s">
        <v>292</v>
      </c>
      <c r="M305" s="374">
        <v>1</v>
      </c>
      <c r="N305" s="374" t="s">
        <v>290</v>
      </c>
      <c r="O305" s="375" t="s">
        <v>294</v>
      </c>
      <c r="P305" s="133">
        <f t="shared" si="27"/>
        <v>300000</v>
      </c>
      <c r="Q305" s="376" t="s">
        <v>276</v>
      </c>
    </row>
    <row r="306" spans="1:17" ht="17.45" customHeight="1">
      <c r="A306" s="270"/>
      <c r="B306" s="126"/>
      <c r="C306" s="371" t="s">
        <v>245</v>
      </c>
      <c r="D306" s="539">
        <v>4800</v>
      </c>
      <c r="E306" s="562">
        <f t="shared" si="31"/>
        <v>1800</v>
      </c>
      <c r="F306" s="384"/>
      <c r="G306" s="561">
        <f t="shared" si="30"/>
        <v>-3000</v>
      </c>
      <c r="H306" s="564">
        <f>G306/D306*100</f>
        <v>-62.5</v>
      </c>
      <c r="I306" s="370" t="s">
        <v>441</v>
      </c>
      <c r="J306" s="133">
        <v>1800000</v>
      </c>
      <c r="K306" s="372" t="s">
        <v>276</v>
      </c>
      <c r="L306" s="373" t="s">
        <v>292</v>
      </c>
      <c r="M306" s="374">
        <v>1</v>
      </c>
      <c r="N306" s="374" t="s">
        <v>290</v>
      </c>
      <c r="O306" s="375" t="s">
        <v>294</v>
      </c>
      <c r="P306" s="133">
        <f t="shared" si="27"/>
        <v>1800000</v>
      </c>
      <c r="Q306" s="376" t="s">
        <v>276</v>
      </c>
    </row>
    <row r="307" spans="1:17" ht="17.45" customHeight="1">
      <c r="A307" s="270"/>
      <c r="B307" s="126"/>
      <c r="C307" s="371" t="s">
        <v>27</v>
      </c>
      <c r="D307" s="539">
        <v>1200</v>
      </c>
      <c r="E307" s="562">
        <f t="shared" si="31"/>
        <v>1200</v>
      </c>
      <c r="F307" s="384"/>
      <c r="G307" s="561">
        <f t="shared" si="30"/>
        <v>0</v>
      </c>
      <c r="H307" s="564">
        <f>G307/D307*100</f>
        <v>0</v>
      </c>
      <c r="I307" s="370" t="s">
        <v>47</v>
      </c>
      <c r="J307" s="133">
        <v>1200000</v>
      </c>
      <c r="K307" s="372" t="s">
        <v>276</v>
      </c>
      <c r="L307" s="373" t="s">
        <v>292</v>
      </c>
      <c r="M307" s="374">
        <v>1</v>
      </c>
      <c r="N307" s="374" t="s">
        <v>290</v>
      </c>
      <c r="O307" s="375" t="s">
        <v>294</v>
      </c>
      <c r="P307" s="133">
        <f t="shared" si="27"/>
        <v>1200000</v>
      </c>
      <c r="Q307" s="376" t="s">
        <v>276</v>
      </c>
    </row>
    <row r="308" spans="1:17" ht="17.45" customHeight="1">
      <c r="A308" s="270"/>
      <c r="B308" s="126"/>
      <c r="C308" s="387" t="s">
        <v>423</v>
      </c>
      <c r="D308" s="539">
        <v>300</v>
      </c>
      <c r="E308" s="562">
        <f t="shared" si="31"/>
        <v>3765</v>
      </c>
      <c r="F308" s="384"/>
      <c r="G308" s="561">
        <f t="shared" si="30"/>
        <v>3465</v>
      </c>
      <c r="H308" s="564">
        <f>G308/D308*100</f>
        <v>1155</v>
      </c>
      <c r="I308" s="370" t="s">
        <v>440</v>
      </c>
      <c r="J308" s="133">
        <v>1882500</v>
      </c>
      <c r="K308" s="372" t="s">
        <v>276</v>
      </c>
      <c r="L308" s="373" t="s">
        <v>292</v>
      </c>
      <c r="M308" s="374">
        <v>2</v>
      </c>
      <c r="N308" s="374" t="s">
        <v>290</v>
      </c>
      <c r="O308" s="375" t="s">
        <v>294</v>
      </c>
      <c r="P308" s="133">
        <f t="shared" si="27"/>
        <v>3765000</v>
      </c>
      <c r="Q308" s="376" t="s">
        <v>276</v>
      </c>
    </row>
    <row r="309" spans="1:17" ht="17.45" customHeight="1">
      <c r="A309" s="270"/>
      <c r="B309" s="126"/>
      <c r="C309" s="383" t="s">
        <v>91</v>
      </c>
      <c r="D309" s="539">
        <v>12535.75</v>
      </c>
      <c r="E309" s="562">
        <f>P309/1000</f>
        <v>1800</v>
      </c>
      <c r="F309" s="384"/>
      <c r="G309" s="561">
        <f t="shared" ref="G309:G319" si="33">+E309-D309</f>
        <v>-10735.75</v>
      </c>
      <c r="H309" s="564">
        <f t="shared" ref="H309:H315" si="34">+G309/D309*100</f>
        <v>-85.641066549667954</v>
      </c>
      <c r="I309" s="370" t="s">
        <v>441</v>
      </c>
      <c r="J309" s="133">
        <v>1800000</v>
      </c>
      <c r="K309" s="372" t="s">
        <v>276</v>
      </c>
      <c r="L309" s="373" t="s">
        <v>292</v>
      </c>
      <c r="M309" s="374">
        <v>1</v>
      </c>
      <c r="N309" s="374" t="s">
        <v>290</v>
      </c>
      <c r="O309" s="375" t="s">
        <v>294</v>
      </c>
      <c r="P309" s="133">
        <f t="shared" si="27"/>
        <v>1800000</v>
      </c>
      <c r="Q309" s="376" t="s">
        <v>276</v>
      </c>
    </row>
    <row r="310" spans="1:17" ht="17.45" customHeight="1">
      <c r="A310" s="270"/>
      <c r="B310" s="126"/>
      <c r="C310" s="383" t="s">
        <v>206</v>
      </c>
      <c r="D310" s="568">
        <v>15670</v>
      </c>
      <c r="E310" s="562">
        <f t="shared" ref="E310:E315" si="35">P310/1000</f>
        <v>31609.999920000002</v>
      </c>
      <c r="F310" s="384"/>
      <c r="G310" s="561">
        <f t="shared" si="33"/>
        <v>15939.999920000002</v>
      </c>
      <c r="H310" s="564">
        <f t="shared" si="34"/>
        <v>101.72303714103383</v>
      </c>
      <c r="I310" s="370" t="s">
        <v>441</v>
      </c>
      <c r="J310" s="133">
        <v>2634166.66</v>
      </c>
      <c r="K310" s="372" t="s">
        <v>276</v>
      </c>
      <c r="L310" s="373" t="s">
        <v>292</v>
      </c>
      <c r="M310" s="374">
        <v>12</v>
      </c>
      <c r="N310" s="374" t="s">
        <v>290</v>
      </c>
      <c r="O310" s="375" t="s">
        <v>294</v>
      </c>
      <c r="P310" s="133">
        <f>J310*M310</f>
        <v>31609999.920000002</v>
      </c>
      <c r="Q310" s="376" t="s">
        <v>276</v>
      </c>
    </row>
    <row r="311" spans="1:17" ht="17.45" customHeight="1">
      <c r="A311" s="270"/>
      <c r="B311" s="126"/>
      <c r="C311" s="383" t="s">
        <v>36</v>
      </c>
      <c r="D311" s="568">
        <v>6200</v>
      </c>
      <c r="E311" s="562">
        <f t="shared" si="35"/>
        <v>23716.999929999998</v>
      </c>
      <c r="F311" s="384"/>
      <c r="G311" s="561">
        <f t="shared" si="33"/>
        <v>17516.999929999998</v>
      </c>
      <c r="H311" s="564">
        <f t="shared" si="34"/>
        <v>282.53225693548382</v>
      </c>
      <c r="I311" s="370" t="s">
        <v>440</v>
      </c>
      <c r="J311" s="133">
        <v>1824384.61</v>
      </c>
      <c r="K311" s="372" t="s">
        <v>276</v>
      </c>
      <c r="L311" s="373" t="s">
        <v>292</v>
      </c>
      <c r="M311" s="374">
        <v>13</v>
      </c>
      <c r="N311" s="374" t="s">
        <v>290</v>
      </c>
      <c r="O311" s="375" t="s">
        <v>294</v>
      </c>
      <c r="P311" s="133">
        <f>J311*M311</f>
        <v>23716999.93</v>
      </c>
      <c r="Q311" s="376" t="s">
        <v>276</v>
      </c>
    </row>
    <row r="312" spans="1:17" ht="17.45" customHeight="1">
      <c r="A312" s="270"/>
      <c r="B312" s="126"/>
      <c r="C312" s="367" t="s">
        <v>241</v>
      </c>
      <c r="D312" s="562">
        <v>3800</v>
      </c>
      <c r="E312" s="562">
        <f t="shared" si="35"/>
        <v>1800</v>
      </c>
      <c r="F312" s="369"/>
      <c r="G312" s="561">
        <f t="shared" si="33"/>
        <v>-2000</v>
      </c>
      <c r="H312" s="564">
        <f t="shared" si="34"/>
        <v>-52.631578947368418</v>
      </c>
      <c r="I312" s="370" t="s">
        <v>441</v>
      </c>
      <c r="J312" s="133">
        <v>1800000</v>
      </c>
      <c r="K312" s="372" t="s">
        <v>276</v>
      </c>
      <c r="L312" s="373" t="s">
        <v>292</v>
      </c>
      <c r="M312" s="374">
        <v>1</v>
      </c>
      <c r="N312" s="374" t="s">
        <v>290</v>
      </c>
      <c r="O312" s="375" t="s">
        <v>294</v>
      </c>
      <c r="P312" s="133">
        <f t="shared" si="27"/>
        <v>1800000</v>
      </c>
      <c r="Q312" s="376" t="s">
        <v>276</v>
      </c>
    </row>
    <row r="313" spans="1:17" ht="17.45" customHeight="1">
      <c r="A313" s="270"/>
      <c r="B313" s="126"/>
      <c r="C313" s="367" t="s">
        <v>214</v>
      </c>
      <c r="D313" s="562">
        <v>600</v>
      </c>
      <c r="E313" s="562">
        <f t="shared" si="35"/>
        <v>8586</v>
      </c>
      <c r="F313" s="384"/>
      <c r="G313" s="561">
        <f t="shared" si="33"/>
        <v>7986</v>
      </c>
      <c r="H313" s="564">
        <f t="shared" si="34"/>
        <v>1331</v>
      </c>
      <c r="I313" s="370" t="s">
        <v>440</v>
      </c>
      <c r="J313" s="133">
        <v>4293000</v>
      </c>
      <c r="K313" s="372" t="s">
        <v>276</v>
      </c>
      <c r="L313" s="373" t="s">
        <v>292</v>
      </c>
      <c r="M313" s="374">
        <v>2</v>
      </c>
      <c r="N313" s="374" t="s">
        <v>290</v>
      </c>
      <c r="O313" s="375" t="s">
        <v>294</v>
      </c>
      <c r="P313" s="133">
        <f t="shared" si="27"/>
        <v>8586000</v>
      </c>
      <c r="Q313" s="376" t="s">
        <v>276</v>
      </c>
    </row>
    <row r="314" spans="1:17" ht="17.45" customHeight="1">
      <c r="A314" s="329"/>
      <c r="B314" s="538"/>
      <c r="C314" s="367" t="s">
        <v>119</v>
      </c>
      <c r="D314" s="562">
        <v>10000</v>
      </c>
      <c r="E314" s="562">
        <f t="shared" si="35"/>
        <v>0</v>
      </c>
      <c r="F314" s="369"/>
      <c r="G314" s="561">
        <f t="shared" si="33"/>
        <v>-10000</v>
      </c>
      <c r="H314" s="564">
        <f t="shared" si="34"/>
        <v>-100</v>
      </c>
      <c r="I314" s="370" t="s">
        <v>443</v>
      </c>
      <c r="J314" s="133">
        <v>0</v>
      </c>
      <c r="K314" s="372" t="s">
        <v>276</v>
      </c>
      <c r="L314" s="373" t="s">
        <v>292</v>
      </c>
      <c r="M314" s="374">
        <v>2</v>
      </c>
      <c r="N314" s="374" t="s">
        <v>290</v>
      </c>
      <c r="O314" s="375" t="s">
        <v>294</v>
      </c>
      <c r="P314" s="133">
        <f t="shared" si="27"/>
        <v>0</v>
      </c>
      <c r="Q314" s="376" t="s">
        <v>276</v>
      </c>
    </row>
    <row r="315" spans="1:17" ht="17.45" customHeight="1">
      <c r="A315" s="589"/>
      <c r="B315" s="151"/>
      <c r="C315" s="371" t="s">
        <v>229</v>
      </c>
      <c r="D315" s="562">
        <v>110000</v>
      </c>
      <c r="E315" s="562">
        <f t="shared" si="35"/>
        <v>50000</v>
      </c>
      <c r="F315" s="369"/>
      <c r="G315" s="561">
        <f t="shared" si="33"/>
        <v>-60000</v>
      </c>
      <c r="H315" s="564">
        <f t="shared" si="34"/>
        <v>-54.54545454545454</v>
      </c>
      <c r="I315" s="390" t="s">
        <v>123</v>
      </c>
      <c r="J315" s="132">
        <v>50000000</v>
      </c>
      <c r="K315" s="391" t="s">
        <v>276</v>
      </c>
      <c r="L315" s="392" t="s">
        <v>292</v>
      </c>
      <c r="M315" s="393">
        <v>1</v>
      </c>
      <c r="N315" s="393" t="s">
        <v>290</v>
      </c>
      <c r="O315" s="394" t="s">
        <v>294</v>
      </c>
      <c r="P315" s="132">
        <f t="shared" si="27"/>
        <v>50000000</v>
      </c>
      <c r="Q315" s="380" t="s">
        <v>276</v>
      </c>
    </row>
    <row r="316" spans="1:17" ht="20.100000000000001" customHeight="1">
      <c r="A316" s="169" t="s">
        <v>304</v>
      </c>
      <c r="B316" s="635" t="s">
        <v>288</v>
      </c>
      <c r="C316" s="804"/>
      <c r="D316" s="293">
        <f>+D317</f>
        <v>35000</v>
      </c>
      <c r="E316" s="293">
        <f>+E317</f>
        <v>35000</v>
      </c>
      <c r="F316" s="294"/>
      <c r="G316" s="295">
        <f>+E316-D316</f>
        <v>0</v>
      </c>
      <c r="H316" s="362">
        <f>+G316/D316*100</f>
        <v>0</v>
      </c>
      <c r="I316" s="56"/>
      <c r="J316" s="125"/>
      <c r="K316" s="57"/>
      <c r="L316" s="58"/>
      <c r="M316" s="534"/>
      <c r="N316" s="534"/>
      <c r="O316" s="220"/>
      <c r="P316" s="300">
        <f>P317</f>
        <v>35000000</v>
      </c>
      <c r="Q316" s="225" t="s">
        <v>276</v>
      </c>
    </row>
    <row r="317" spans="1:17" ht="15.95" customHeight="1">
      <c r="A317" s="121"/>
      <c r="B317" s="291" t="s">
        <v>304</v>
      </c>
      <c r="C317" s="738" t="s">
        <v>304</v>
      </c>
      <c r="D317" s="742">
        <v>35000</v>
      </c>
      <c r="E317" s="725">
        <f>+P317/1000</f>
        <v>35000</v>
      </c>
      <c r="F317" s="542"/>
      <c r="G317" s="714">
        <f>+E317-D317</f>
        <v>0</v>
      </c>
      <c r="H317" s="704">
        <f>+G317/D317*100</f>
        <v>0</v>
      </c>
      <c r="I317" s="282"/>
      <c r="J317" s="47"/>
      <c r="K317" s="57"/>
      <c r="L317" s="58"/>
      <c r="M317" s="609" t="s">
        <v>313</v>
      </c>
      <c r="N317" s="609"/>
      <c r="O317" s="609"/>
      <c r="P317" s="125">
        <f>SUM(P318:P318)</f>
        <v>35000000</v>
      </c>
      <c r="Q317" s="42" t="s">
        <v>276</v>
      </c>
    </row>
    <row r="318" spans="1:17" ht="15.95" customHeight="1">
      <c r="A318" s="121"/>
      <c r="B318" s="535"/>
      <c r="C318" s="739"/>
      <c r="D318" s="743"/>
      <c r="E318" s="740"/>
      <c r="F318" s="544"/>
      <c r="G318" s="715"/>
      <c r="H318" s="705"/>
      <c r="I318" s="281" t="s">
        <v>222</v>
      </c>
      <c r="J318" s="54">
        <v>17500000</v>
      </c>
      <c r="K318" s="66" t="s">
        <v>276</v>
      </c>
      <c r="L318" s="67" t="s">
        <v>292</v>
      </c>
      <c r="M318" s="559">
        <v>2</v>
      </c>
      <c r="N318" s="559" t="s">
        <v>290</v>
      </c>
      <c r="O318" s="53" t="s">
        <v>294</v>
      </c>
      <c r="P318" s="147">
        <f>+J318*M318</f>
        <v>35000000</v>
      </c>
      <c r="Q318" s="55" t="s">
        <v>276</v>
      </c>
    </row>
    <row r="319" spans="1:17" ht="21.75" customHeight="1">
      <c r="A319" s="363" t="s">
        <v>302</v>
      </c>
      <c r="B319" s="635" t="s">
        <v>288</v>
      </c>
      <c r="C319" s="663"/>
      <c r="D319" s="397">
        <f>SUM(D320:D330)</f>
        <v>4065768</v>
      </c>
      <c r="E319" s="398">
        <f>P319/1000</f>
        <v>3931529.7689999999</v>
      </c>
      <c r="F319" s="399">
        <f>SUM(F321:F323)</f>
        <v>0</v>
      </c>
      <c r="G319" s="400">
        <f t="shared" si="33"/>
        <v>-134238.23100000015</v>
      </c>
      <c r="H319" s="401">
        <f>+G319/D319*100</f>
        <v>-3.3016697214400854</v>
      </c>
      <c r="I319" s="56"/>
      <c r="J319" s="125"/>
      <c r="K319" s="57"/>
      <c r="L319" s="534"/>
      <c r="M319" s="534" t="s">
        <v>313</v>
      </c>
      <c r="N319" s="534"/>
      <c r="O319" s="534"/>
      <c r="P319" s="125">
        <f>SUM(P320,P324,P328)</f>
        <v>3931529769</v>
      </c>
      <c r="Q319" s="42" t="s">
        <v>276</v>
      </c>
    </row>
    <row r="320" spans="1:17" ht="18.75" customHeight="1">
      <c r="A320" s="347" t="s">
        <v>182</v>
      </c>
      <c r="B320" s="722" t="s">
        <v>269</v>
      </c>
      <c r="C320" s="735" t="s">
        <v>302</v>
      </c>
      <c r="D320" s="822">
        <v>0</v>
      </c>
      <c r="E320" s="711">
        <f>(P320/1000)</f>
        <v>3924626.142</v>
      </c>
      <c r="F320" s="402"/>
      <c r="G320" s="714">
        <f>E320-D320</f>
        <v>3924626.142</v>
      </c>
      <c r="H320" s="704" t="s">
        <v>486</v>
      </c>
      <c r="I320" s="282"/>
      <c r="J320" s="125"/>
      <c r="K320" s="57"/>
      <c r="L320" s="534"/>
      <c r="M320" s="534"/>
      <c r="N320" s="534"/>
      <c r="O320" s="534"/>
      <c r="P320" s="125">
        <f>SUM(P321:P323)</f>
        <v>3924626142</v>
      </c>
      <c r="Q320" s="42" t="s">
        <v>276</v>
      </c>
    </row>
    <row r="321" spans="1:17" ht="16.5" customHeight="1">
      <c r="A321" s="270"/>
      <c r="B321" s="723"/>
      <c r="C321" s="736"/>
      <c r="D321" s="823"/>
      <c r="E321" s="712"/>
      <c r="F321" s="402"/>
      <c r="G321" s="715"/>
      <c r="H321" s="705"/>
      <c r="I321" s="403" t="s">
        <v>403</v>
      </c>
      <c r="J321" s="133">
        <v>1671685413</v>
      </c>
      <c r="K321" s="66" t="s">
        <v>276</v>
      </c>
      <c r="L321" s="67" t="s">
        <v>292</v>
      </c>
      <c r="M321" s="559">
        <v>1</v>
      </c>
      <c r="N321" s="559" t="s">
        <v>290</v>
      </c>
      <c r="O321" s="53" t="s">
        <v>294</v>
      </c>
      <c r="P321" s="133">
        <f>+J321*M321</f>
        <v>1671685413</v>
      </c>
      <c r="Q321" s="55" t="s">
        <v>276</v>
      </c>
    </row>
    <row r="322" spans="1:17" ht="16.5" customHeight="1">
      <c r="A322" s="270"/>
      <c r="B322" s="723"/>
      <c r="C322" s="736"/>
      <c r="D322" s="823"/>
      <c r="E322" s="712"/>
      <c r="F322" s="404"/>
      <c r="G322" s="715"/>
      <c r="H322" s="705"/>
      <c r="I322" s="405" t="s">
        <v>98</v>
      </c>
      <c r="J322" s="133">
        <v>866412840</v>
      </c>
      <c r="K322" s="66" t="s">
        <v>276</v>
      </c>
      <c r="L322" s="67" t="s">
        <v>292</v>
      </c>
      <c r="M322" s="559">
        <v>1</v>
      </c>
      <c r="N322" s="559" t="s">
        <v>290</v>
      </c>
      <c r="O322" s="53" t="s">
        <v>294</v>
      </c>
      <c r="P322" s="133">
        <f>+J322*M322</f>
        <v>866412840</v>
      </c>
      <c r="Q322" s="55" t="s">
        <v>276</v>
      </c>
    </row>
    <row r="323" spans="1:17" ht="16.5" customHeight="1">
      <c r="A323" s="270"/>
      <c r="B323" s="723"/>
      <c r="C323" s="737"/>
      <c r="D323" s="824"/>
      <c r="E323" s="713"/>
      <c r="F323" s="332"/>
      <c r="G323" s="716"/>
      <c r="H323" s="717"/>
      <c r="I323" s="406" t="s">
        <v>93</v>
      </c>
      <c r="J323" s="407">
        <v>1386527889</v>
      </c>
      <c r="K323" s="61" t="s">
        <v>276</v>
      </c>
      <c r="L323" s="62" t="s">
        <v>292</v>
      </c>
      <c r="M323" s="577">
        <v>1</v>
      </c>
      <c r="N323" s="577" t="s">
        <v>290</v>
      </c>
      <c r="O323" s="63" t="s">
        <v>294</v>
      </c>
      <c r="P323" s="132">
        <f>+J323*M323</f>
        <v>1386527889</v>
      </c>
      <c r="Q323" s="64" t="s">
        <v>276</v>
      </c>
    </row>
    <row r="324" spans="1:17" ht="18.75" customHeight="1">
      <c r="A324" s="347"/>
      <c r="B324" s="723"/>
      <c r="C324" s="735" t="s">
        <v>149</v>
      </c>
      <c r="D324" s="822">
        <v>4051577</v>
      </c>
      <c r="E324" s="711">
        <f>P324/1000</f>
        <v>0</v>
      </c>
      <c r="F324" s="402"/>
      <c r="G324" s="714">
        <f>E324-D324</f>
        <v>-4051577</v>
      </c>
      <c r="H324" s="704">
        <f>G324/D324*100</f>
        <v>-100</v>
      </c>
      <c r="I324" s="282"/>
      <c r="J324" s="125"/>
      <c r="K324" s="57"/>
      <c r="L324" s="534"/>
      <c r="M324" s="534"/>
      <c r="N324" s="534"/>
      <c r="O324" s="534"/>
      <c r="P324" s="125">
        <f>SUM(P325:P327)</f>
        <v>0</v>
      </c>
      <c r="Q324" s="42" t="s">
        <v>276</v>
      </c>
    </row>
    <row r="325" spans="1:17" ht="16.5" customHeight="1">
      <c r="A325" s="270"/>
      <c r="B325" s="723"/>
      <c r="C325" s="736"/>
      <c r="D325" s="823"/>
      <c r="E325" s="712"/>
      <c r="F325" s="402"/>
      <c r="G325" s="715"/>
      <c r="H325" s="705"/>
      <c r="I325" s="403" t="s">
        <v>340</v>
      </c>
      <c r="J325" s="133">
        <v>0</v>
      </c>
      <c r="K325" s="66" t="s">
        <v>276</v>
      </c>
      <c r="L325" s="67" t="s">
        <v>292</v>
      </c>
      <c r="M325" s="559">
        <v>1</v>
      </c>
      <c r="N325" s="559" t="s">
        <v>290</v>
      </c>
      <c r="O325" s="53" t="s">
        <v>294</v>
      </c>
      <c r="P325" s="133">
        <f>+J325*M325</f>
        <v>0</v>
      </c>
      <c r="Q325" s="55" t="s">
        <v>276</v>
      </c>
    </row>
    <row r="326" spans="1:17" ht="16.5" customHeight="1">
      <c r="A326" s="270"/>
      <c r="B326" s="723"/>
      <c r="C326" s="736"/>
      <c r="D326" s="823"/>
      <c r="E326" s="712"/>
      <c r="F326" s="404"/>
      <c r="G326" s="715"/>
      <c r="H326" s="705"/>
      <c r="I326" s="405" t="s">
        <v>411</v>
      </c>
      <c r="J326" s="133">
        <v>0</v>
      </c>
      <c r="K326" s="66" t="s">
        <v>276</v>
      </c>
      <c r="L326" s="67" t="s">
        <v>292</v>
      </c>
      <c r="M326" s="559">
        <v>1</v>
      </c>
      <c r="N326" s="559" t="s">
        <v>290</v>
      </c>
      <c r="O326" s="53" t="s">
        <v>294</v>
      </c>
      <c r="P326" s="133">
        <f>+J326*M326</f>
        <v>0</v>
      </c>
      <c r="Q326" s="55" t="s">
        <v>276</v>
      </c>
    </row>
    <row r="327" spans="1:17" ht="16.5" customHeight="1">
      <c r="A327" s="270"/>
      <c r="B327" s="723"/>
      <c r="C327" s="737"/>
      <c r="D327" s="824"/>
      <c r="E327" s="713"/>
      <c r="F327" s="332"/>
      <c r="G327" s="716"/>
      <c r="H327" s="717"/>
      <c r="I327" s="406" t="s">
        <v>149</v>
      </c>
      <c r="J327" s="407">
        <v>0</v>
      </c>
      <c r="K327" s="61" t="s">
        <v>276</v>
      </c>
      <c r="L327" s="62" t="s">
        <v>292</v>
      </c>
      <c r="M327" s="577">
        <v>1</v>
      </c>
      <c r="N327" s="577" t="s">
        <v>290</v>
      </c>
      <c r="O327" s="63" t="s">
        <v>294</v>
      </c>
      <c r="P327" s="132">
        <f>+J327*M327</f>
        <v>0</v>
      </c>
      <c r="Q327" s="64" t="s">
        <v>276</v>
      </c>
    </row>
    <row r="328" spans="1:17" ht="16.5" customHeight="1">
      <c r="A328" s="270"/>
      <c r="B328" s="723"/>
      <c r="C328" s="735" t="s">
        <v>316</v>
      </c>
      <c r="D328" s="711">
        <v>14191</v>
      </c>
      <c r="E328" s="742">
        <f>P328/1000</f>
        <v>6903.6270000000004</v>
      </c>
      <c r="F328" s="408"/>
      <c r="G328" s="714">
        <f>E328-D328</f>
        <v>-7287.3729999999996</v>
      </c>
      <c r="H328" s="704">
        <f>G328/D328*100</f>
        <v>-51.352075258966948</v>
      </c>
      <c r="I328" s="282"/>
      <c r="J328" s="47"/>
      <c r="K328" s="57"/>
      <c r="L328" s="58"/>
      <c r="M328" s="534" t="s">
        <v>313</v>
      </c>
      <c r="N328" s="534"/>
      <c r="O328" s="534"/>
      <c r="P328" s="125">
        <f>SUM(P329:P330)</f>
        <v>6903627</v>
      </c>
      <c r="Q328" s="42" t="s">
        <v>276</v>
      </c>
    </row>
    <row r="329" spans="1:17" ht="16.5" customHeight="1">
      <c r="A329" s="270"/>
      <c r="B329" s="723"/>
      <c r="C329" s="736"/>
      <c r="D329" s="712"/>
      <c r="E329" s="743"/>
      <c r="F329" s="409"/>
      <c r="G329" s="715"/>
      <c r="H329" s="705"/>
      <c r="I329" s="285" t="s">
        <v>465</v>
      </c>
      <c r="J329" s="54">
        <v>3451813.5</v>
      </c>
      <c r="K329" s="66" t="s">
        <v>276</v>
      </c>
      <c r="L329" s="67" t="s">
        <v>292</v>
      </c>
      <c r="M329" s="559">
        <v>2</v>
      </c>
      <c r="N329" s="559" t="s">
        <v>290</v>
      </c>
      <c r="O329" s="53" t="s">
        <v>294</v>
      </c>
      <c r="P329" s="147">
        <f>+J329*M329</f>
        <v>6903627</v>
      </c>
      <c r="Q329" s="55" t="s">
        <v>276</v>
      </c>
    </row>
    <row r="330" spans="1:17" ht="16.5" customHeight="1">
      <c r="A330" s="410"/>
      <c r="B330" s="724"/>
      <c r="C330" s="825"/>
      <c r="D330" s="826"/>
      <c r="E330" s="745"/>
      <c r="F330" s="411"/>
      <c r="G330" s="753"/>
      <c r="H330" s="706"/>
      <c r="I330" s="891" t="s">
        <v>415</v>
      </c>
      <c r="J330" s="892">
        <v>0</v>
      </c>
      <c r="K330" s="893" t="s">
        <v>276</v>
      </c>
      <c r="L330" s="894" t="s">
        <v>292</v>
      </c>
      <c r="M330" s="895">
        <v>1</v>
      </c>
      <c r="N330" s="895" t="s">
        <v>290</v>
      </c>
      <c r="O330" s="896" t="s">
        <v>294</v>
      </c>
      <c r="P330" s="897">
        <f>+J330*M330</f>
        <v>0</v>
      </c>
      <c r="Q330" s="898" t="s">
        <v>276</v>
      </c>
    </row>
    <row r="331" spans="1:17" ht="16.5" customHeight="1">
      <c r="A331" s="412"/>
      <c r="B331" s="413"/>
      <c r="C331" s="414"/>
      <c r="D331" s="415"/>
      <c r="E331" s="416"/>
      <c r="F331" s="417"/>
      <c r="G331" s="418"/>
      <c r="H331" s="419"/>
      <c r="I331" s="313"/>
      <c r="J331" s="54"/>
      <c r="K331" s="66"/>
      <c r="L331" s="67"/>
      <c r="M331" s="559"/>
      <c r="N331" s="559"/>
      <c r="O331" s="53"/>
      <c r="P331" s="147"/>
      <c r="Q331" s="66"/>
    </row>
    <row r="332" spans="1:17">
      <c r="A332" s="412"/>
      <c r="B332" s="420"/>
      <c r="C332" s="420"/>
      <c r="D332" s="416"/>
      <c r="E332" s="412"/>
      <c r="G332" s="418"/>
      <c r="H332" s="421"/>
      <c r="I332" s="422"/>
      <c r="J332" s="133"/>
      <c r="K332" s="66"/>
      <c r="L332" s="559"/>
      <c r="M332" s="559"/>
      <c r="N332" s="559"/>
      <c r="O332" s="559"/>
      <c r="P332" s="133"/>
      <c r="Q332" s="66"/>
    </row>
    <row r="333" spans="1:17">
      <c r="A333" s="412"/>
      <c r="B333" s="420"/>
      <c r="C333" s="420"/>
      <c r="D333" s="416"/>
      <c r="E333" s="412"/>
      <c r="G333" s="418"/>
      <c r="H333" s="421"/>
      <c r="I333" s="423"/>
      <c r="J333" s="133"/>
      <c r="K333" s="66"/>
      <c r="L333" s="559"/>
      <c r="M333" s="559"/>
      <c r="N333" s="559"/>
      <c r="O333" s="559"/>
      <c r="P333" s="133"/>
      <c r="Q333" s="66"/>
    </row>
    <row r="334" spans="1:17" ht="9.75" customHeight="1">
      <c r="A334" s="412"/>
      <c r="G334" s="418"/>
      <c r="H334" s="421"/>
      <c r="I334" s="287"/>
    </row>
    <row r="335" spans="1:17" ht="21.75" customHeight="1">
      <c r="G335" s="418"/>
      <c r="H335" s="421"/>
      <c r="I335" s="287"/>
    </row>
    <row r="337" spans="9:9">
      <c r="I337" s="424"/>
    </row>
    <row r="338" spans="9:9">
      <c r="I338" s="424"/>
    </row>
  </sheetData>
  <mergeCells count="400">
    <mergeCell ref="D317:D318"/>
    <mergeCell ref="E317:E318"/>
    <mergeCell ref="M184:O184"/>
    <mergeCell ref="E184:E187"/>
    <mergeCell ref="E138:E141"/>
    <mergeCell ref="F175:F176"/>
    <mergeCell ref="E175:E176"/>
    <mergeCell ref="F178:F179"/>
    <mergeCell ref="H164:H165"/>
    <mergeCell ref="M175:O175"/>
    <mergeCell ref="H178:H179"/>
    <mergeCell ref="H167:H170"/>
    <mergeCell ref="G175:G176"/>
    <mergeCell ref="F184:F187"/>
    <mergeCell ref="F167:F170"/>
    <mergeCell ref="G167:G170"/>
    <mergeCell ref="M133:O133"/>
    <mergeCell ref="M171:O171"/>
    <mergeCell ref="D171:D174"/>
    <mergeCell ref="F93:F97"/>
    <mergeCell ref="H87:H89"/>
    <mergeCell ref="G87:G89"/>
    <mergeCell ref="F87:F89"/>
    <mergeCell ref="F90:F92"/>
    <mergeCell ref="F81:F82"/>
    <mergeCell ref="M86:O86"/>
    <mergeCell ref="M87:O87"/>
    <mergeCell ref="G93:G97"/>
    <mergeCell ref="G90:G92"/>
    <mergeCell ref="H93:H97"/>
    <mergeCell ref="H90:H92"/>
    <mergeCell ref="M36:O36"/>
    <mergeCell ref="M40:O40"/>
    <mergeCell ref="M43:O43"/>
    <mergeCell ref="M52:O52"/>
    <mergeCell ref="G81:G82"/>
    <mergeCell ref="H79:H80"/>
    <mergeCell ref="H81:H82"/>
    <mergeCell ref="F79:F80"/>
    <mergeCell ref="H68:H74"/>
    <mergeCell ref="F83:F84"/>
    <mergeCell ref="G75:G77"/>
    <mergeCell ref="H63:H67"/>
    <mergeCell ref="H59:H62"/>
    <mergeCell ref="H83:H84"/>
    <mergeCell ref="F52:F58"/>
    <mergeCell ref="D59:D62"/>
    <mergeCell ref="G59:G62"/>
    <mergeCell ref="H75:H77"/>
    <mergeCell ref="G68:G74"/>
    <mergeCell ref="D36:D39"/>
    <mergeCell ref="E36:E39"/>
    <mergeCell ref="M68:O68"/>
    <mergeCell ref="M63:O63"/>
    <mergeCell ref="M75:O75"/>
    <mergeCell ref="F63:F67"/>
    <mergeCell ref="F75:F77"/>
    <mergeCell ref="G63:G67"/>
    <mergeCell ref="E68:E74"/>
    <mergeCell ref="E40:E42"/>
    <mergeCell ref="E43:E48"/>
    <mergeCell ref="D50:D51"/>
    <mergeCell ref="D43:D48"/>
    <mergeCell ref="E50:E51"/>
    <mergeCell ref="M59:O59"/>
    <mergeCell ref="E63:E67"/>
    <mergeCell ref="D75:D77"/>
    <mergeCell ref="E75:E77"/>
    <mergeCell ref="M21:O21"/>
    <mergeCell ref="H21:H22"/>
    <mergeCell ref="M26:N26"/>
    <mergeCell ref="F21:F22"/>
    <mergeCell ref="G21:G22"/>
    <mergeCell ref="H23:H28"/>
    <mergeCell ref="H52:H58"/>
    <mergeCell ref="G52:G58"/>
    <mergeCell ref="H43:H48"/>
    <mergeCell ref="G29:G34"/>
    <mergeCell ref="F29:F33"/>
    <mergeCell ref="F36:F38"/>
    <mergeCell ref="H40:H42"/>
    <mergeCell ref="G40:G42"/>
    <mergeCell ref="H50:H51"/>
    <mergeCell ref="G36:G39"/>
    <mergeCell ref="H36:H39"/>
    <mergeCell ref="M27:N27"/>
    <mergeCell ref="M23:O23"/>
    <mergeCell ref="G23:G28"/>
    <mergeCell ref="D23:D28"/>
    <mergeCell ref="M28:N28"/>
    <mergeCell ref="H29:H34"/>
    <mergeCell ref="F50:F51"/>
    <mergeCell ref="G50:G51"/>
    <mergeCell ref="G43:G48"/>
    <mergeCell ref="F43:F48"/>
    <mergeCell ref="E23:E28"/>
    <mergeCell ref="F23:F28"/>
    <mergeCell ref="M24:N24"/>
    <mergeCell ref="M25:N25"/>
    <mergeCell ref="C59:C62"/>
    <mergeCell ref="C63:C67"/>
    <mergeCell ref="C118:C120"/>
    <mergeCell ref="E29:E34"/>
    <mergeCell ref="F59:F62"/>
    <mergeCell ref="C79:C80"/>
    <mergeCell ref="C52:C58"/>
    <mergeCell ref="C87:C89"/>
    <mergeCell ref="D87:D89"/>
    <mergeCell ref="E98:E99"/>
    <mergeCell ref="E83:E84"/>
    <mergeCell ref="E90:E92"/>
    <mergeCell ref="B85:C85"/>
    <mergeCell ref="C81:C82"/>
    <mergeCell ref="D93:D97"/>
    <mergeCell ref="C101:C103"/>
    <mergeCell ref="E81:E82"/>
    <mergeCell ref="D29:D34"/>
    <mergeCell ref="E52:E58"/>
    <mergeCell ref="D101:D103"/>
    <mergeCell ref="D104:D106"/>
    <mergeCell ref="D63:D67"/>
    <mergeCell ref="D52:D58"/>
    <mergeCell ref="E59:E62"/>
    <mergeCell ref="C3:C4"/>
    <mergeCell ref="D3:D4"/>
    <mergeCell ref="F13:F19"/>
    <mergeCell ref="D21:D22"/>
    <mergeCell ref="C21:C22"/>
    <mergeCell ref="E3:E4"/>
    <mergeCell ref="A5:C5"/>
    <mergeCell ref="C8:C12"/>
    <mergeCell ref="D8:D12"/>
    <mergeCell ref="B3:B4"/>
    <mergeCell ref="D13:D20"/>
    <mergeCell ref="E8:E12"/>
    <mergeCell ref="E13:E20"/>
    <mergeCell ref="E21:E22"/>
    <mergeCell ref="C68:C74"/>
    <mergeCell ref="D68:D74"/>
    <mergeCell ref="D324:D327"/>
    <mergeCell ref="C328:C330"/>
    <mergeCell ref="C320:C323"/>
    <mergeCell ref="B222:C222"/>
    <mergeCell ref="D320:D323"/>
    <mergeCell ref="B319:C319"/>
    <mergeCell ref="D328:D330"/>
    <mergeCell ref="C195:C196"/>
    <mergeCell ref="D201:D206"/>
    <mergeCell ref="C201:C206"/>
    <mergeCell ref="D215:D217"/>
    <mergeCell ref="C215:C217"/>
    <mergeCell ref="C75:C77"/>
    <mergeCell ref="D121:D122"/>
    <mergeCell ref="D111:D113"/>
    <mergeCell ref="D189:D194"/>
    <mergeCell ref="D129:D130"/>
    <mergeCell ref="D81:D82"/>
    <mergeCell ref="D90:D92"/>
    <mergeCell ref="D98:D99"/>
    <mergeCell ref="B78:C78"/>
    <mergeCell ref="E87:E89"/>
    <mergeCell ref="E167:E170"/>
    <mergeCell ref="D138:D141"/>
    <mergeCell ref="C171:C174"/>
    <mergeCell ref="C180:C182"/>
    <mergeCell ref="D208:D214"/>
    <mergeCell ref="C167:C170"/>
    <mergeCell ref="C175:C176"/>
    <mergeCell ref="D175:D176"/>
    <mergeCell ref="D180:D182"/>
    <mergeCell ref="E164:E165"/>
    <mergeCell ref="E195:E196"/>
    <mergeCell ref="D150:D157"/>
    <mergeCell ref="E198:E200"/>
    <mergeCell ref="C184:C187"/>
    <mergeCell ref="C189:C194"/>
    <mergeCell ref="E150:E157"/>
    <mergeCell ref="C159:C163"/>
    <mergeCell ref="C138:C141"/>
    <mergeCell ref="C131:C132"/>
    <mergeCell ref="C129:C130"/>
    <mergeCell ref="E104:E106"/>
    <mergeCell ref="E107:E110"/>
    <mergeCell ref="E111:E113"/>
    <mergeCell ref="E114:E116"/>
    <mergeCell ref="D118:D120"/>
    <mergeCell ref="E121:E122"/>
    <mergeCell ref="C104:C106"/>
    <mergeCell ref="C114:C116"/>
    <mergeCell ref="C121:C122"/>
    <mergeCell ref="C123:C128"/>
    <mergeCell ref="D123:D128"/>
    <mergeCell ref="E123:E128"/>
    <mergeCell ref="E129:E130"/>
    <mergeCell ref="E79:E80"/>
    <mergeCell ref="D79:D80"/>
    <mergeCell ref="E118:E120"/>
    <mergeCell ref="D114:D116"/>
    <mergeCell ref="E93:E97"/>
    <mergeCell ref="E101:E103"/>
    <mergeCell ref="B183:B184"/>
    <mergeCell ref="B316:C316"/>
    <mergeCell ref="E171:E174"/>
    <mergeCell ref="C208:C214"/>
    <mergeCell ref="C198:C200"/>
    <mergeCell ref="D159:D163"/>
    <mergeCell ref="E180:E182"/>
    <mergeCell ref="D178:D179"/>
    <mergeCell ref="E178:E179"/>
    <mergeCell ref="D164:D165"/>
    <mergeCell ref="E159:E163"/>
    <mergeCell ref="C164:C165"/>
    <mergeCell ref="E131:E132"/>
    <mergeCell ref="C178:C179"/>
    <mergeCell ref="C150:C157"/>
    <mergeCell ref="E133:E137"/>
    <mergeCell ref="C133:C137"/>
    <mergeCell ref="D133:D137"/>
    <mergeCell ref="H131:H132"/>
    <mergeCell ref="H138:H141"/>
    <mergeCell ref="G138:G141"/>
    <mergeCell ref="H180:H182"/>
    <mergeCell ref="H175:H176"/>
    <mergeCell ref="H184:H187"/>
    <mergeCell ref="M180:O180"/>
    <mergeCell ref="G171:G174"/>
    <mergeCell ref="H171:H174"/>
    <mergeCell ref="G133:G137"/>
    <mergeCell ref="I157:J157"/>
    <mergeCell ref="D143:D144"/>
    <mergeCell ref="E143:E144"/>
    <mergeCell ref="M145:O145"/>
    <mergeCell ref="M147:O147"/>
    <mergeCell ref="D145:D146"/>
    <mergeCell ref="E145:E146"/>
    <mergeCell ref="E147:E149"/>
    <mergeCell ref="D147:D149"/>
    <mergeCell ref="G178:G179"/>
    <mergeCell ref="G150:G157"/>
    <mergeCell ref="H150:H157"/>
    <mergeCell ref="G159:G163"/>
    <mergeCell ref="I219:J219"/>
    <mergeCell ref="M208:O208"/>
    <mergeCell ref="M317:O317"/>
    <mergeCell ref="M201:O201"/>
    <mergeCell ref="M215:O215"/>
    <mergeCell ref="M219:O219"/>
    <mergeCell ref="M178:O178"/>
    <mergeCell ref="M167:O167"/>
    <mergeCell ref="M189:O189"/>
    <mergeCell ref="M198:O198"/>
    <mergeCell ref="M195:O195"/>
    <mergeCell ref="C145:C146"/>
    <mergeCell ref="C147:C149"/>
    <mergeCell ref="O2:Q2"/>
    <mergeCell ref="M117:O117"/>
    <mergeCell ref="M150:O150"/>
    <mergeCell ref="M164:O164"/>
    <mergeCell ref="M138:O138"/>
    <mergeCell ref="M159:O159"/>
    <mergeCell ref="M131:O131"/>
    <mergeCell ref="M98:O98"/>
    <mergeCell ref="M90:O90"/>
    <mergeCell ref="M114:O114"/>
    <mergeCell ref="M93:O93"/>
    <mergeCell ref="M100:O100"/>
    <mergeCell ref="M111:O111"/>
    <mergeCell ref="M118:O118"/>
    <mergeCell ref="M123:O123"/>
    <mergeCell ref="M129:O129"/>
    <mergeCell ref="I3:Q4"/>
    <mergeCell ref="I69:J69"/>
    <mergeCell ref="I70:J70"/>
    <mergeCell ref="G131:G132"/>
    <mergeCell ref="I71:J71"/>
    <mergeCell ref="M143:O143"/>
    <mergeCell ref="G3:H3"/>
    <mergeCell ref="F3:F4"/>
    <mergeCell ref="M13:O13"/>
    <mergeCell ref="H98:H99"/>
    <mergeCell ref="F150:F155"/>
    <mergeCell ref="M101:O101"/>
    <mergeCell ref="G101:G103"/>
    <mergeCell ref="H104:H106"/>
    <mergeCell ref="H114:H116"/>
    <mergeCell ref="F107:F109"/>
    <mergeCell ref="M104:O104"/>
    <mergeCell ref="G111:G113"/>
    <mergeCell ref="H111:H113"/>
    <mergeCell ref="M107:O107"/>
    <mergeCell ref="G107:G110"/>
    <mergeCell ref="M121:O121"/>
    <mergeCell ref="F121:F122"/>
    <mergeCell ref="F101:F103"/>
    <mergeCell ref="G79:G80"/>
    <mergeCell ref="G13:G20"/>
    <mergeCell ref="G8:G12"/>
    <mergeCell ref="F104:F106"/>
    <mergeCell ref="H13:H20"/>
    <mergeCell ref="H8:H12"/>
    <mergeCell ref="A1:B1"/>
    <mergeCell ref="D195:D196"/>
    <mergeCell ref="A2:B2"/>
    <mergeCell ref="A3:A4"/>
    <mergeCell ref="B6:C6"/>
    <mergeCell ref="C111:C113"/>
    <mergeCell ref="D131:D132"/>
    <mergeCell ref="D40:D42"/>
    <mergeCell ref="C29:C34"/>
    <mergeCell ref="D83:D84"/>
    <mergeCell ref="C98:C99"/>
    <mergeCell ref="C50:C51"/>
    <mergeCell ref="C43:C48"/>
    <mergeCell ref="C93:C97"/>
    <mergeCell ref="C83:C84"/>
    <mergeCell ref="C90:C92"/>
    <mergeCell ref="C23:C28"/>
    <mergeCell ref="C13:C20"/>
    <mergeCell ref="C40:C42"/>
    <mergeCell ref="C107:C110"/>
    <mergeCell ref="C143:C144"/>
    <mergeCell ref="D107:D110"/>
    <mergeCell ref="C36:C39"/>
    <mergeCell ref="D167:D170"/>
    <mergeCell ref="H107:H110"/>
    <mergeCell ref="F159:F163"/>
    <mergeCell ref="G180:G182"/>
    <mergeCell ref="F131:F132"/>
    <mergeCell ref="F114:F116"/>
    <mergeCell ref="F180:F182"/>
    <mergeCell ref="G118:G120"/>
    <mergeCell ref="H118:H120"/>
    <mergeCell ref="F138:F139"/>
    <mergeCell ref="G114:G116"/>
    <mergeCell ref="F129:F130"/>
    <mergeCell ref="H129:H130"/>
    <mergeCell ref="G121:G122"/>
    <mergeCell ref="H121:H122"/>
    <mergeCell ref="F143:F144"/>
    <mergeCell ref="G143:G144"/>
    <mergeCell ref="H143:H144"/>
    <mergeCell ref="G123:G128"/>
    <mergeCell ref="H133:H137"/>
    <mergeCell ref="G145:G146"/>
    <mergeCell ref="H145:H146"/>
    <mergeCell ref="G147:G149"/>
    <mergeCell ref="H147:H149"/>
    <mergeCell ref="G83:G84"/>
    <mergeCell ref="H123:H128"/>
    <mergeCell ref="G98:G99"/>
    <mergeCell ref="H159:H163"/>
    <mergeCell ref="G328:G330"/>
    <mergeCell ref="H320:H323"/>
    <mergeCell ref="G320:G323"/>
    <mergeCell ref="G184:G187"/>
    <mergeCell ref="H208:H214"/>
    <mergeCell ref="H201:H206"/>
    <mergeCell ref="G189:G194"/>
    <mergeCell ref="H101:H103"/>
    <mergeCell ref="H215:H217"/>
    <mergeCell ref="G198:G200"/>
    <mergeCell ref="G208:G214"/>
    <mergeCell ref="G201:G206"/>
    <mergeCell ref="G129:G130"/>
    <mergeCell ref="H198:H200"/>
    <mergeCell ref="G317:G318"/>
    <mergeCell ref="H317:H318"/>
    <mergeCell ref="G219:G221"/>
    <mergeCell ref="H195:H196"/>
    <mergeCell ref="G215:G217"/>
    <mergeCell ref="G104:G106"/>
    <mergeCell ref="D184:D187"/>
    <mergeCell ref="B320:B330"/>
    <mergeCell ref="E215:E217"/>
    <mergeCell ref="E201:E206"/>
    <mergeCell ref="F219:F220"/>
    <mergeCell ref="F195:F196"/>
    <mergeCell ref="F201:F206"/>
    <mergeCell ref="F215:F217"/>
    <mergeCell ref="F198:F200"/>
    <mergeCell ref="C219:C221"/>
    <mergeCell ref="F208:F213"/>
    <mergeCell ref="E320:E323"/>
    <mergeCell ref="C317:C318"/>
    <mergeCell ref="E219:E221"/>
    <mergeCell ref="D198:D200"/>
    <mergeCell ref="D219:D221"/>
    <mergeCell ref="C324:C327"/>
    <mergeCell ref="E208:E214"/>
    <mergeCell ref="E328:E330"/>
    <mergeCell ref="G164:G165"/>
    <mergeCell ref="E189:E194"/>
    <mergeCell ref="H328:H330"/>
    <mergeCell ref="H189:H194"/>
    <mergeCell ref="G195:G196"/>
    <mergeCell ref="E324:E327"/>
    <mergeCell ref="G324:G327"/>
    <mergeCell ref="H324:H327"/>
    <mergeCell ref="H219:H221"/>
    <mergeCell ref="F189:F190"/>
  </mergeCells>
  <phoneticPr fontId="9" type="noConversion"/>
  <pageMargins left="0.31496062992125984" right="0.23622047244094491" top="0.47244094488188981" bottom="0.19685039370078741" header="0.39370078740157483" footer="0.19685039370078741"/>
  <pageSetup paperSize="9" scale="92" firstPageNumber="5" fitToWidth="14" fitToHeight="14" orientation="landscape" useFirstPageNumber="1" r:id="rId1"/>
  <headerFooter>
    <oddFooter>&amp;C&amp;"맑은 고딕,Regular"&amp;P</oddFooter>
  </headerFooter>
  <rowBreaks count="10" manualBreakCount="10">
    <brk id="34" max="1048575" man="1"/>
    <brk id="67" max="16" man="1"/>
    <brk id="99" max="16" man="1"/>
    <brk id="132" max="16" man="1"/>
    <brk id="165" max="16" man="1"/>
    <brk id="196" max="16" man="1"/>
    <brk id="226" max="16" man="1"/>
    <brk id="255" max="16" man="1"/>
    <brk id="285" max="16" man="1"/>
    <brk id="315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세입명세</vt:lpstr>
      <vt:lpstr>세출명세</vt:lpstr>
      <vt:lpstr>세입명세!Print_Area</vt:lpstr>
      <vt:lpstr>세출명세!Print_Area</vt:lpstr>
      <vt:lpstr>예산총칙!Print_Area</vt:lpstr>
      <vt:lpstr>세입명세!Print_Titles</vt:lpstr>
      <vt:lpstr>세출명세!Print_Titles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정경애</cp:lastModifiedBy>
  <cp:revision>23</cp:revision>
  <cp:lastPrinted>2021-12-01T09:03:38Z</cp:lastPrinted>
  <dcterms:created xsi:type="dcterms:W3CDTF">2009-12-07T05:26:05Z</dcterms:created>
  <dcterms:modified xsi:type="dcterms:W3CDTF">2021-12-22T00:21:09Z</dcterms:modified>
  <cp:version>1100.0100.01</cp:version>
</cp:coreProperties>
</file>