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법인행정\2024년\공문\첨부문서\"/>
    </mc:Choice>
  </mc:AlternateContent>
  <xr:revisionPtr revIDLastSave="0" documentId="13_ncr:1_{E8FE073C-BFA5-4553-963A-D18644A6C5EF}" xr6:coauthVersionLast="36" xr6:coauthVersionMax="36" xr10:uidLastSave="{00000000-0000-0000-0000-000000000000}"/>
  <bookViews>
    <workbookView xWindow="0" yWindow="0" windowWidth="28800" windowHeight="11400" activeTab="2" xr2:uid="{71B08B23-3154-49D9-B6C3-16B7587A318C}"/>
  </bookViews>
  <sheets>
    <sheet name="예산총칙" sheetId="1" r:id="rId1"/>
    <sheet name="세입예산서" sheetId="2" r:id="rId2"/>
    <sheet name="세출예산서" sheetId="3" r:id="rId3"/>
  </sheets>
  <definedNames>
    <definedName name="_xlnm.Print_Area" localSheetId="1">세입예산서!$A$1:$Q$94</definedName>
    <definedName name="_xlnm.Print_Area" localSheetId="2">세출예산서!$A$1:$P$321</definedName>
    <definedName name="_xlnm.Print_Area" localSheetId="0">예산총칙!$A$1:$P$21</definedName>
    <definedName name="_xlnm.Print_Titles" localSheetId="1">세입예산서!$4:$5</definedName>
    <definedName name="_xlnm.Print_Titles" localSheetId="2">세출예산서!$3:$4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21" i="3" l="1"/>
  <c r="O320" i="3" s="1"/>
  <c r="E320" i="3" s="1"/>
  <c r="F320" i="3" s="1"/>
  <c r="G320" i="3" s="1"/>
  <c r="O319" i="3"/>
  <c r="G319" i="3"/>
  <c r="O318" i="3"/>
  <c r="G318" i="3"/>
  <c r="O317" i="3"/>
  <c r="G317" i="3"/>
  <c r="O315" i="3"/>
  <c r="O314" i="3"/>
  <c r="O313" i="3"/>
  <c r="O312" i="3" s="1"/>
  <c r="D311" i="3"/>
  <c r="O310" i="3"/>
  <c r="O309" i="3" s="1"/>
  <c r="E309" i="3" s="1"/>
  <c r="F309" i="3" s="1"/>
  <c r="G309" i="3" s="1"/>
  <c r="O308" i="3"/>
  <c r="D308" i="3"/>
  <c r="O307" i="3"/>
  <c r="E307" i="3" s="1"/>
  <c r="F307" i="3"/>
  <c r="G307" i="3" s="1"/>
  <c r="O306" i="3"/>
  <c r="E306" i="3"/>
  <c r="F306" i="3" s="1"/>
  <c r="G306" i="3" s="1"/>
  <c r="O305" i="3"/>
  <c r="E305" i="3" s="1"/>
  <c r="F305" i="3" s="1"/>
  <c r="G305" i="3" s="1"/>
  <c r="O304" i="3"/>
  <c r="E304" i="3" s="1"/>
  <c r="F304" i="3" s="1"/>
  <c r="G304" i="3" s="1"/>
  <c r="O303" i="3"/>
  <c r="E303" i="3" s="1"/>
  <c r="F303" i="3" s="1"/>
  <c r="G303" i="3" s="1"/>
  <c r="O302" i="3"/>
  <c r="E302" i="3" s="1"/>
  <c r="F302" i="3"/>
  <c r="G302" i="3" s="1"/>
  <c r="O301" i="3"/>
  <c r="E301" i="3" s="1"/>
  <c r="F301" i="3" s="1"/>
  <c r="G301" i="3" s="1"/>
  <c r="O300" i="3"/>
  <c r="E300" i="3" s="1"/>
  <c r="F300" i="3"/>
  <c r="G300" i="3" s="1"/>
  <c r="O299" i="3"/>
  <c r="E299" i="3"/>
  <c r="F299" i="3" s="1"/>
  <c r="G299" i="3" s="1"/>
  <c r="O298" i="3"/>
  <c r="E298" i="3"/>
  <c r="F298" i="3" s="1"/>
  <c r="G298" i="3" s="1"/>
  <c r="O297" i="3"/>
  <c r="E297" i="3" s="1"/>
  <c r="F297" i="3"/>
  <c r="G297" i="3" s="1"/>
  <c r="O296" i="3"/>
  <c r="E296" i="3" s="1"/>
  <c r="F296" i="3" s="1"/>
  <c r="G296" i="3" s="1"/>
  <c r="O295" i="3"/>
  <c r="E295" i="3" s="1"/>
  <c r="F295" i="3" s="1"/>
  <c r="O294" i="3"/>
  <c r="E294" i="3" s="1"/>
  <c r="F294" i="3" s="1"/>
  <c r="G294" i="3" s="1"/>
  <c r="O293" i="3"/>
  <c r="E293" i="3"/>
  <c r="F293" i="3" s="1"/>
  <c r="G293" i="3" s="1"/>
  <c r="O292" i="3"/>
  <c r="E292" i="3"/>
  <c r="F292" i="3" s="1"/>
  <c r="G292" i="3" s="1"/>
  <c r="O291" i="3"/>
  <c r="E291" i="3"/>
  <c r="F291" i="3" s="1"/>
  <c r="G291" i="3" s="1"/>
  <c r="O290" i="3"/>
  <c r="E290" i="3"/>
  <c r="F290" i="3" s="1"/>
  <c r="G290" i="3" s="1"/>
  <c r="O289" i="3"/>
  <c r="E289" i="3"/>
  <c r="F289" i="3" s="1"/>
  <c r="G289" i="3" s="1"/>
  <c r="O288" i="3"/>
  <c r="E288" i="3"/>
  <c r="F288" i="3" s="1"/>
  <c r="G288" i="3" s="1"/>
  <c r="O287" i="3"/>
  <c r="E287" i="3" s="1"/>
  <c r="F287" i="3" s="1"/>
  <c r="G287" i="3" s="1"/>
  <c r="O286" i="3"/>
  <c r="E286" i="3"/>
  <c r="F286" i="3" s="1"/>
  <c r="G286" i="3" s="1"/>
  <c r="O285" i="3"/>
  <c r="E285" i="3" s="1"/>
  <c r="F285" i="3" s="1"/>
  <c r="G285" i="3" s="1"/>
  <c r="O284" i="3"/>
  <c r="E284" i="3"/>
  <c r="F284" i="3" s="1"/>
  <c r="G284" i="3" s="1"/>
  <c r="O283" i="3"/>
  <c r="E283" i="3" s="1"/>
  <c r="F283" i="3" s="1"/>
  <c r="G283" i="3" s="1"/>
  <c r="O282" i="3"/>
  <c r="E282" i="3"/>
  <c r="F282" i="3" s="1"/>
  <c r="G282" i="3" s="1"/>
  <c r="O281" i="3"/>
  <c r="E281" i="3"/>
  <c r="F281" i="3" s="1"/>
  <c r="G281" i="3" s="1"/>
  <c r="O280" i="3"/>
  <c r="E280" i="3"/>
  <c r="F280" i="3" s="1"/>
  <c r="G280" i="3" s="1"/>
  <c r="O279" i="3"/>
  <c r="E279" i="3"/>
  <c r="F279" i="3" s="1"/>
  <c r="G279" i="3" s="1"/>
  <c r="O278" i="3"/>
  <c r="E278" i="3"/>
  <c r="F278" i="3" s="1"/>
  <c r="G278" i="3" s="1"/>
  <c r="O277" i="3"/>
  <c r="E277" i="3"/>
  <c r="F277" i="3" s="1"/>
  <c r="G277" i="3" s="1"/>
  <c r="O276" i="3"/>
  <c r="E276" i="3"/>
  <c r="F276" i="3" s="1"/>
  <c r="G276" i="3" s="1"/>
  <c r="O275" i="3"/>
  <c r="E275" i="3" s="1"/>
  <c r="F275" i="3" s="1"/>
  <c r="G275" i="3" s="1"/>
  <c r="O274" i="3"/>
  <c r="E274" i="3"/>
  <c r="F274" i="3" s="1"/>
  <c r="G274" i="3" s="1"/>
  <c r="O273" i="3"/>
  <c r="E273" i="3"/>
  <c r="F273" i="3" s="1"/>
  <c r="G273" i="3" s="1"/>
  <c r="O272" i="3"/>
  <c r="E272" i="3" s="1"/>
  <c r="F272" i="3" s="1"/>
  <c r="G272" i="3" s="1"/>
  <c r="O271" i="3"/>
  <c r="E271" i="3" s="1"/>
  <c r="F271" i="3" s="1"/>
  <c r="G271" i="3" s="1"/>
  <c r="O270" i="3"/>
  <c r="E270" i="3"/>
  <c r="F270" i="3" s="1"/>
  <c r="G270" i="3" s="1"/>
  <c r="O269" i="3"/>
  <c r="E269" i="3" s="1"/>
  <c r="F269" i="3" s="1"/>
  <c r="G269" i="3" s="1"/>
  <c r="O268" i="3"/>
  <c r="E268" i="3"/>
  <c r="F268" i="3" s="1"/>
  <c r="G268" i="3" s="1"/>
  <c r="O267" i="3"/>
  <c r="E267" i="3" s="1"/>
  <c r="F267" i="3" s="1"/>
  <c r="G267" i="3" s="1"/>
  <c r="O266" i="3"/>
  <c r="E266" i="3"/>
  <c r="F266" i="3" s="1"/>
  <c r="G266" i="3" s="1"/>
  <c r="O265" i="3"/>
  <c r="E265" i="3"/>
  <c r="F265" i="3" s="1"/>
  <c r="G265" i="3" s="1"/>
  <c r="O264" i="3"/>
  <c r="E264" i="3" s="1"/>
  <c r="F264" i="3" s="1"/>
  <c r="G264" i="3" s="1"/>
  <c r="O263" i="3"/>
  <c r="E263" i="3"/>
  <c r="F263" i="3" s="1"/>
  <c r="G263" i="3" s="1"/>
  <c r="O262" i="3"/>
  <c r="E262" i="3"/>
  <c r="F262" i="3" s="1"/>
  <c r="G262" i="3" s="1"/>
  <c r="O261" i="3"/>
  <c r="E261" i="3" s="1"/>
  <c r="F261" i="3" s="1"/>
  <c r="G261" i="3" s="1"/>
  <c r="O260" i="3"/>
  <c r="E260" i="3" s="1"/>
  <c r="F260" i="3" s="1"/>
  <c r="G260" i="3" s="1"/>
  <c r="O259" i="3"/>
  <c r="E259" i="3"/>
  <c r="F259" i="3" s="1"/>
  <c r="O258" i="3"/>
  <c r="E258" i="3" s="1"/>
  <c r="F258" i="3" s="1"/>
  <c r="O257" i="3"/>
  <c r="E257" i="3"/>
  <c r="F257" i="3" s="1"/>
  <c r="G257" i="3" s="1"/>
  <c r="O256" i="3"/>
  <c r="E256" i="3" s="1"/>
  <c r="F256" i="3" s="1"/>
  <c r="G256" i="3"/>
  <c r="O255" i="3"/>
  <c r="E255" i="3"/>
  <c r="F255" i="3" s="1"/>
  <c r="G255" i="3" s="1"/>
  <c r="O254" i="3"/>
  <c r="E254" i="3" s="1"/>
  <c r="F254" i="3" s="1"/>
  <c r="G254" i="3" s="1"/>
  <c r="O253" i="3"/>
  <c r="E253" i="3"/>
  <c r="F253" i="3" s="1"/>
  <c r="G253" i="3" s="1"/>
  <c r="O252" i="3"/>
  <c r="E252" i="3"/>
  <c r="F252" i="3" s="1"/>
  <c r="G252" i="3" s="1"/>
  <c r="O251" i="3"/>
  <c r="E251" i="3" s="1"/>
  <c r="F251" i="3" s="1"/>
  <c r="G251" i="3" s="1"/>
  <c r="O250" i="3"/>
  <c r="E250" i="3"/>
  <c r="F250" i="3" s="1"/>
  <c r="G250" i="3" s="1"/>
  <c r="O249" i="3"/>
  <c r="E249" i="3" s="1"/>
  <c r="F249" i="3" s="1"/>
  <c r="G249" i="3"/>
  <c r="O248" i="3"/>
  <c r="E248" i="3"/>
  <c r="F248" i="3" s="1"/>
  <c r="G248" i="3" s="1"/>
  <c r="O247" i="3"/>
  <c r="E247" i="3"/>
  <c r="F247" i="3" s="1"/>
  <c r="G247" i="3" s="1"/>
  <c r="O246" i="3"/>
  <c r="E246" i="3" s="1"/>
  <c r="F246" i="3" s="1"/>
  <c r="G246" i="3" s="1"/>
  <c r="O245" i="3"/>
  <c r="E245" i="3"/>
  <c r="F245" i="3" s="1"/>
  <c r="G245" i="3" s="1"/>
  <c r="O244" i="3"/>
  <c r="E244" i="3" s="1"/>
  <c r="F244" i="3" s="1"/>
  <c r="G244" i="3" s="1"/>
  <c r="O243" i="3"/>
  <c r="E243" i="3"/>
  <c r="F243" i="3" s="1"/>
  <c r="G243" i="3" s="1"/>
  <c r="O242" i="3"/>
  <c r="E242" i="3"/>
  <c r="F242" i="3" s="1"/>
  <c r="G242" i="3" s="1"/>
  <c r="O241" i="3"/>
  <c r="E241" i="3" s="1"/>
  <c r="F241" i="3" s="1"/>
  <c r="G241" i="3"/>
  <c r="O240" i="3"/>
  <c r="E240" i="3" s="1"/>
  <c r="F240" i="3" s="1"/>
  <c r="G240" i="3" s="1"/>
  <c r="O239" i="3"/>
  <c r="E239" i="3" s="1"/>
  <c r="F239" i="3" s="1"/>
  <c r="G239" i="3"/>
  <c r="O238" i="3"/>
  <c r="E238" i="3"/>
  <c r="F238" i="3" s="1"/>
  <c r="G238" i="3" s="1"/>
  <c r="O237" i="3"/>
  <c r="E237" i="3"/>
  <c r="F237" i="3" s="1"/>
  <c r="G237" i="3" s="1"/>
  <c r="O236" i="3"/>
  <c r="E236" i="3" s="1"/>
  <c r="F236" i="3" s="1"/>
  <c r="G236" i="3"/>
  <c r="O235" i="3"/>
  <c r="E235" i="3"/>
  <c r="F235" i="3" s="1"/>
  <c r="G235" i="3" s="1"/>
  <c r="O234" i="3"/>
  <c r="E234" i="3" s="1"/>
  <c r="F234" i="3" s="1"/>
  <c r="G234" i="3" s="1"/>
  <c r="O233" i="3"/>
  <c r="E233" i="3"/>
  <c r="F233" i="3" s="1"/>
  <c r="G233" i="3" s="1"/>
  <c r="O232" i="3"/>
  <c r="E232" i="3" s="1"/>
  <c r="F232" i="3" s="1"/>
  <c r="G232" i="3" s="1"/>
  <c r="O231" i="3"/>
  <c r="E231" i="3" s="1"/>
  <c r="F231" i="3" s="1"/>
  <c r="G231" i="3"/>
  <c r="O230" i="3"/>
  <c r="E230" i="3"/>
  <c r="F230" i="3" s="1"/>
  <c r="G230" i="3" s="1"/>
  <c r="O229" i="3"/>
  <c r="E229" i="3" s="1"/>
  <c r="F229" i="3" s="1"/>
  <c r="G229" i="3" s="1"/>
  <c r="O228" i="3"/>
  <c r="E228" i="3"/>
  <c r="F228" i="3" s="1"/>
  <c r="G228" i="3" s="1"/>
  <c r="O227" i="3"/>
  <c r="E227" i="3"/>
  <c r="F227" i="3" s="1"/>
  <c r="G227" i="3" s="1"/>
  <c r="O226" i="3"/>
  <c r="E226" i="3" s="1"/>
  <c r="F226" i="3" s="1"/>
  <c r="G226" i="3"/>
  <c r="O225" i="3"/>
  <c r="E225" i="3"/>
  <c r="F225" i="3" s="1"/>
  <c r="G225" i="3" s="1"/>
  <c r="O224" i="3"/>
  <c r="E224" i="3" s="1"/>
  <c r="F224" i="3" s="1"/>
  <c r="G224" i="3" s="1"/>
  <c r="O223" i="3"/>
  <c r="E223" i="3"/>
  <c r="F223" i="3" s="1"/>
  <c r="G223" i="3" s="1"/>
  <c r="O222" i="3"/>
  <c r="E222" i="3"/>
  <c r="F222" i="3" s="1"/>
  <c r="G222" i="3" s="1"/>
  <c r="D221" i="3"/>
  <c r="O220" i="3"/>
  <c r="O219" i="3"/>
  <c r="O218" i="3"/>
  <c r="E218" i="3"/>
  <c r="F218" i="3" s="1"/>
  <c r="O217" i="3"/>
  <c r="O211" i="3" s="1"/>
  <c r="O216" i="3"/>
  <c r="O215" i="3"/>
  <c r="O214" i="3"/>
  <c r="O213" i="3"/>
  <c r="O212" i="3"/>
  <c r="D210" i="3"/>
  <c r="O207" i="3"/>
  <c r="O206" i="3" s="1"/>
  <c r="E206" i="3" s="1"/>
  <c r="F206" i="3" s="1"/>
  <c r="G206" i="3" s="1"/>
  <c r="O205" i="3"/>
  <c r="O204" i="3"/>
  <c r="O203" i="3"/>
  <c r="O202" i="3"/>
  <c r="O199" i="3"/>
  <c r="O198" i="3"/>
  <c r="E198" i="3" s="1"/>
  <c r="D197" i="3"/>
  <c r="O196" i="3"/>
  <c r="O195" i="3"/>
  <c r="E195" i="3"/>
  <c r="F195" i="3" s="1"/>
  <c r="O194" i="3"/>
  <c r="O193" i="3"/>
  <c r="O191" i="3"/>
  <c r="O190" i="3"/>
  <c r="D185" i="3"/>
  <c r="O184" i="3"/>
  <c r="O183" i="3"/>
  <c r="O182" i="3"/>
  <c r="D180" i="3"/>
  <c r="O179" i="3"/>
  <c r="F179" i="3"/>
  <c r="G179" i="3" s="1"/>
  <c r="O178" i="3"/>
  <c r="F178" i="3"/>
  <c r="G178" i="3" s="1"/>
  <c r="O177" i="3"/>
  <c r="D176" i="3"/>
  <c r="O175" i="3"/>
  <c r="O174" i="3"/>
  <c r="E174" i="3" s="1"/>
  <c r="F174" i="3" s="1"/>
  <c r="O173" i="3"/>
  <c r="O172" i="3"/>
  <c r="O171" i="3"/>
  <c r="O170" i="3"/>
  <c r="O169" i="3" s="1"/>
  <c r="E169" i="3" s="1"/>
  <c r="F169" i="3" s="1"/>
  <c r="G169" i="3" s="1"/>
  <c r="D168" i="3"/>
  <c r="O167" i="3"/>
  <c r="O166" i="3"/>
  <c r="E166" i="3" s="1"/>
  <c r="F166" i="3"/>
  <c r="G166" i="3" s="1"/>
  <c r="O165" i="3"/>
  <c r="O164" i="3"/>
  <c r="O163" i="3"/>
  <c r="O162" i="3" s="1"/>
  <c r="E163" i="3"/>
  <c r="F163" i="3" s="1"/>
  <c r="G163" i="3" s="1"/>
  <c r="D162" i="3"/>
  <c r="O161" i="3"/>
  <c r="O160" i="3"/>
  <c r="O159" i="3"/>
  <c r="O158" i="3"/>
  <c r="O157" i="3"/>
  <c r="O156" i="3"/>
  <c r="O155" i="3"/>
  <c r="E155" i="3" s="1"/>
  <c r="F155" i="3" s="1"/>
  <c r="G155" i="3"/>
  <c r="O154" i="3"/>
  <c r="O153" i="3"/>
  <c r="O152" i="3"/>
  <c r="O151" i="3"/>
  <c r="O150" i="3"/>
  <c r="O149" i="3"/>
  <c r="O148" i="3"/>
  <c r="O146" i="3"/>
  <c r="O145" i="3"/>
  <c r="O143" i="3"/>
  <c r="O142" i="3"/>
  <c r="O141" i="3"/>
  <c r="O140" i="3"/>
  <c r="O139" i="3" s="1"/>
  <c r="E139" i="3"/>
  <c r="F139" i="3" s="1"/>
  <c r="G139" i="3" s="1"/>
  <c r="O138" i="3"/>
  <c r="O137" i="3"/>
  <c r="E137" i="3"/>
  <c r="F137" i="3" s="1"/>
  <c r="D136" i="3"/>
  <c r="O135" i="3"/>
  <c r="O134" i="3"/>
  <c r="O133" i="3" s="1"/>
  <c r="E133" i="3" s="1"/>
  <c r="F133" i="3" s="1"/>
  <c r="G133" i="3" s="1"/>
  <c r="O132" i="3"/>
  <c r="O131" i="3" s="1"/>
  <c r="E131" i="3" s="1"/>
  <c r="F131" i="3" s="1"/>
  <c r="G131" i="3" s="1"/>
  <c r="O130" i="3"/>
  <c r="O129" i="3"/>
  <c r="O128" i="3" s="1"/>
  <c r="E128" i="3" s="1"/>
  <c r="F128" i="3" s="1"/>
  <c r="G128" i="3" s="1"/>
  <c r="O127" i="3"/>
  <c r="O126" i="3" s="1"/>
  <c r="E126" i="3" s="1"/>
  <c r="F126" i="3" s="1"/>
  <c r="G126" i="3" s="1"/>
  <c r="O125" i="3"/>
  <c r="O124" i="3"/>
  <c r="O123" i="3"/>
  <c r="O122" i="3"/>
  <c r="O120" i="3"/>
  <c r="E120" i="3" s="1"/>
  <c r="F120" i="3" s="1"/>
  <c r="G120" i="3" s="1"/>
  <c r="O119" i="3"/>
  <c r="O118" i="3"/>
  <c r="E118" i="3" s="1"/>
  <c r="F118" i="3" s="1"/>
  <c r="G118" i="3" s="1"/>
  <c r="O117" i="3"/>
  <c r="O116" i="3"/>
  <c r="D115" i="3"/>
  <c r="O114" i="3"/>
  <c r="O113" i="3" s="1"/>
  <c r="E113" i="3" s="1"/>
  <c r="F113" i="3" s="1"/>
  <c r="G113" i="3" s="1"/>
  <c r="F114" i="3"/>
  <c r="G114" i="3" s="1"/>
  <c r="O112" i="3"/>
  <c r="O111" i="3"/>
  <c r="E111" i="3" s="1"/>
  <c r="F111" i="3" s="1"/>
  <c r="G111" i="3" s="1"/>
  <c r="O110" i="3"/>
  <c r="O109" i="3"/>
  <c r="O107" i="3" s="1"/>
  <c r="E107" i="3" s="1"/>
  <c r="F107" i="3" s="1"/>
  <c r="G107" i="3" s="1"/>
  <c r="O105" i="3"/>
  <c r="E105" i="3"/>
  <c r="F105" i="3" s="1"/>
  <c r="G105" i="3" s="1"/>
  <c r="O104" i="3"/>
  <c r="O103" i="3"/>
  <c r="O102" i="3"/>
  <c r="O101" i="3"/>
  <c r="E101" i="3"/>
  <c r="F101" i="3" s="1"/>
  <c r="G101" i="3" s="1"/>
  <c r="D100" i="3"/>
  <c r="O97" i="3"/>
  <c r="F97" i="3"/>
  <c r="G97" i="3" s="1"/>
  <c r="O96" i="3"/>
  <c r="E96" i="3"/>
  <c r="F96" i="3" s="1"/>
  <c r="G96" i="3" s="1"/>
  <c r="O95" i="3"/>
  <c r="O94" i="3"/>
  <c r="O92" i="3"/>
  <c r="O88" i="3" s="1"/>
  <c r="F92" i="3"/>
  <c r="G92" i="3" s="1"/>
  <c r="O91" i="3"/>
  <c r="O90" i="3"/>
  <c r="O89" i="3"/>
  <c r="D87" i="3"/>
  <c r="O85" i="3"/>
  <c r="O84" i="3"/>
  <c r="E84" i="3" s="1"/>
  <c r="F84" i="3" s="1"/>
  <c r="G84" i="3" s="1"/>
  <c r="O83" i="3"/>
  <c r="O82" i="3"/>
  <c r="E82" i="3" s="1"/>
  <c r="F82" i="3" s="1"/>
  <c r="G82" i="3" s="1"/>
  <c r="O81" i="3"/>
  <c r="O80" i="3"/>
  <c r="E80" i="3"/>
  <c r="F80" i="3" s="1"/>
  <c r="G80" i="3" s="1"/>
  <c r="D79" i="3"/>
  <c r="D78" i="3"/>
  <c r="O77" i="3"/>
  <c r="O76" i="3"/>
  <c r="O75" i="3"/>
  <c r="O74" i="3"/>
  <c r="O73" i="3"/>
  <c r="O69" i="3" s="1"/>
  <c r="E69" i="3" s="1"/>
  <c r="F69" i="3" s="1"/>
  <c r="G69" i="3" s="1"/>
  <c r="O72" i="3"/>
  <c r="O71" i="3"/>
  <c r="O70" i="3"/>
  <c r="O68" i="3"/>
  <c r="F68" i="3"/>
  <c r="G68" i="3" s="1"/>
  <c r="O67" i="3"/>
  <c r="O66" i="3" s="1"/>
  <c r="E66" i="3" s="1"/>
  <c r="F66" i="3" s="1"/>
  <c r="G66" i="3" s="1"/>
  <c r="F67" i="3"/>
  <c r="G67" i="3" s="1"/>
  <c r="O65" i="3"/>
  <c r="O64" i="3"/>
  <c r="O63" i="3"/>
  <c r="O62" i="3"/>
  <c r="O61" i="3"/>
  <c r="E61" i="3"/>
  <c r="F61" i="3" s="1"/>
  <c r="G61" i="3" s="1"/>
  <c r="O60" i="3"/>
  <c r="F60" i="3"/>
  <c r="G60" i="3" s="1"/>
  <c r="O59" i="3"/>
  <c r="F59" i="3"/>
  <c r="G59" i="3" s="1"/>
  <c r="O58" i="3"/>
  <c r="F58" i="3"/>
  <c r="G58" i="3" s="1"/>
  <c r="O56" i="3"/>
  <c r="F56" i="3"/>
  <c r="G56" i="3" s="1"/>
  <c r="O55" i="3"/>
  <c r="O54" i="3"/>
  <c r="F54" i="3"/>
  <c r="G54" i="3" s="1"/>
  <c r="O53" i="3"/>
  <c r="O52" i="3"/>
  <c r="F52" i="3"/>
  <c r="G52" i="3" s="1"/>
  <c r="O51" i="3"/>
  <c r="O50" i="3"/>
  <c r="E50" i="3" s="1"/>
  <c r="F50" i="3" s="1"/>
  <c r="G50" i="3" s="1"/>
  <c r="O49" i="3"/>
  <c r="O48" i="3" s="1"/>
  <c r="F49" i="3"/>
  <c r="G49" i="3" s="1"/>
  <c r="D47" i="3"/>
  <c r="O46" i="3"/>
  <c r="F46" i="3"/>
  <c r="G46" i="3" s="1"/>
  <c r="O45" i="3"/>
  <c r="O44" i="3"/>
  <c r="F44" i="3"/>
  <c r="G44" i="3" s="1"/>
  <c r="O43" i="3"/>
  <c r="O42" i="3"/>
  <c r="F42" i="3"/>
  <c r="G42" i="3" s="1"/>
  <c r="O40" i="3"/>
  <c r="O39" i="3" s="1"/>
  <c r="E39" i="3" s="1"/>
  <c r="F39" i="3" s="1"/>
  <c r="G39" i="3" s="1"/>
  <c r="O38" i="3"/>
  <c r="O37" i="3"/>
  <c r="O36" i="3"/>
  <c r="O34" i="3" s="1"/>
  <c r="E34" i="3" s="1"/>
  <c r="O35" i="3"/>
  <c r="D33" i="3"/>
  <c r="O32" i="3"/>
  <c r="O31" i="3"/>
  <c r="E31" i="3"/>
  <c r="F31" i="3" s="1"/>
  <c r="G31" i="3" s="1"/>
  <c r="F30" i="3"/>
  <c r="G30" i="3" s="1"/>
  <c r="F29" i="3"/>
  <c r="G29" i="3" s="1"/>
  <c r="F28" i="3"/>
  <c r="G28" i="3" s="1"/>
  <c r="F27" i="3"/>
  <c r="G27" i="3" s="1"/>
  <c r="F26" i="3"/>
  <c r="G26" i="3" s="1"/>
  <c r="F24" i="3"/>
  <c r="G24" i="3" s="1"/>
  <c r="O22" i="3"/>
  <c r="O21" i="3"/>
  <c r="O20" i="3"/>
  <c r="O19" i="3"/>
  <c r="O18" i="3"/>
  <c r="O17" i="3"/>
  <c r="O16" i="3"/>
  <c r="O15" i="3"/>
  <c r="O14" i="3"/>
  <c r="O12" i="3"/>
  <c r="O11" i="3"/>
  <c r="O10" i="3"/>
  <c r="O9" i="3"/>
  <c r="O8" i="3"/>
  <c r="D7" i="3"/>
  <c r="D6" i="3" s="1"/>
  <c r="O94" i="2"/>
  <c r="G94" i="2"/>
  <c r="F94" i="2"/>
  <c r="O93" i="2"/>
  <c r="O92" i="2"/>
  <c r="G92" i="2"/>
  <c r="O90" i="2"/>
  <c r="E90" i="2"/>
  <c r="F90" i="2" s="1"/>
  <c r="G90" i="2" s="1"/>
  <c r="O89" i="2"/>
  <c r="E89" i="2"/>
  <c r="F89" i="2" s="1"/>
  <c r="G89" i="2" s="1"/>
  <c r="D88" i="2"/>
  <c r="D87" i="2"/>
  <c r="O86" i="2"/>
  <c r="E86" i="2" s="1"/>
  <c r="F86" i="2" s="1"/>
  <c r="G86" i="2" s="1"/>
  <c r="O85" i="2"/>
  <c r="E85" i="2"/>
  <c r="F85" i="2" s="1"/>
  <c r="G85" i="2" s="1"/>
  <c r="O84" i="2"/>
  <c r="E84" i="2" s="1"/>
  <c r="D83" i="2"/>
  <c r="D82" i="2"/>
  <c r="O81" i="2"/>
  <c r="O80" i="2"/>
  <c r="O79" i="2"/>
  <c r="O78" i="2" s="1"/>
  <c r="E78" i="2" s="1"/>
  <c r="F78" i="2" s="1"/>
  <c r="G78" i="2" s="1"/>
  <c r="O77" i="2"/>
  <c r="F77" i="2"/>
  <c r="O76" i="2"/>
  <c r="O75" i="2" s="1"/>
  <c r="E75" i="2" s="1"/>
  <c r="F75" i="2" s="1"/>
  <c r="G75" i="2" s="1"/>
  <c r="O74" i="2"/>
  <c r="O73" i="2"/>
  <c r="O72" i="2"/>
  <c r="E72" i="2" s="1"/>
  <c r="F72" i="2" s="1"/>
  <c r="G72" i="2" s="1"/>
  <c r="O71" i="2"/>
  <c r="F71" i="2"/>
  <c r="O70" i="2"/>
  <c r="O69" i="2" s="1"/>
  <c r="F70" i="2"/>
  <c r="D68" i="2"/>
  <c r="D67" i="2"/>
  <c r="O66" i="2"/>
  <c r="O65" i="2"/>
  <c r="O64" i="2"/>
  <c r="O63" i="2"/>
  <c r="O62" i="2"/>
  <c r="G62" i="2"/>
  <c r="O61" i="2"/>
  <c r="F61" i="2"/>
  <c r="G61" i="2" s="1"/>
  <c r="O59" i="2"/>
  <c r="O58" i="2" s="1"/>
  <c r="D57" i="2"/>
  <c r="O56" i="2"/>
  <c r="O55" i="2"/>
  <c r="O54" i="2"/>
  <c r="O53" i="2"/>
  <c r="O52" i="2" s="1"/>
  <c r="E52" i="2" s="1"/>
  <c r="F52" i="2" s="1"/>
  <c r="G52" i="2" s="1"/>
  <c r="O51" i="2"/>
  <c r="O50" i="2"/>
  <c r="O49" i="2"/>
  <c r="O48" i="2" s="1"/>
  <c r="E48" i="2" s="1"/>
  <c r="F48" i="2" s="1"/>
  <c r="G48" i="2" s="1"/>
  <c r="O47" i="2"/>
  <c r="O46" i="2"/>
  <c r="O45" i="2"/>
  <c r="O44" i="2"/>
  <c r="O43" i="2"/>
  <c r="O41" i="2"/>
  <c r="O40" i="2" s="1"/>
  <c r="D39" i="2"/>
  <c r="O37" i="2"/>
  <c r="O36" i="2"/>
  <c r="E36" i="2" s="1"/>
  <c r="D35" i="2"/>
  <c r="D34" i="2" s="1"/>
  <c r="O33" i="2"/>
  <c r="O32" i="2"/>
  <c r="O31" i="2"/>
  <c r="O30" i="2"/>
  <c r="O29" i="2" s="1"/>
  <c r="O28" i="2" s="1"/>
  <c r="D28" i="2"/>
  <c r="D27" i="2" s="1"/>
  <c r="O26" i="2"/>
  <c r="O25" i="2"/>
  <c r="E25" i="2"/>
  <c r="F25" i="2" s="1"/>
  <c r="O24" i="2"/>
  <c r="O23" i="2"/>
  <c r="O22" i="2"/>
  <c r="O21" i="2"/>
  <c r="O20" i="2"/>
  <c r="O18" i="2"/>
  <c r="O17" i="2" s="1"/>
  <c r="E17" i="2" s="1"/>
  <c r="F17" i="2" s="1"/>
  <c r="O16" i="2"/>
  <c r="O15" i="2"/>
  <c r="O14" i="2"/>
  <c r="O13" i="2"/>
  <c r="O12" i="2"/>
  <c r="O11" i="2"/>
  <c r="O10" i="2"/>
  <c r="O9" i="2"/>
  <c r="D8" i="2"/>
  <c r="D7" i="2"/>
  <c r="E211" i="3" l="1"/>
  <c r="O210" i="3"/>
  <c r="O181" i="3"/>
  <c r="E181" i="3" s="1"/>
  <c r="F181" i="3" s="1"/>
  <c r="G181" i="3" s="1"/>
  <c r="O316" i="3"/>
  <c r="E316" i="3" s="1"/>
  <c r="F316" i="3" s="1"/>
  <c r="G316" i="3" s="1"/>
  <c r="O186" i="3"/>
  <c r="O13" i="3"/>
  <c r="E13" i="3" s="1"/>
  <c r="F13" i="3" s="1"/>
  <c r="G13" i="3" s="1"/>
  <c r="D86" i="3"/>
  <c r="D5" i="3" s="1"/>
  <c r="O41" i="3"/>
  <c r="E41" i="3" s="1"/>
  <c r="F41" i="3" s="1"/>
  <c r="G41" i="3" s="1"/>
  <c r="O147" i="3"/>
  <c r="O144" i="3" s="1"/>
  <c r="O180" i="3"/>
  <c r="E180" i="3" s="1"/>
  <c r="F180" i="3" s="1"/>
  <c r="G180" i="3" s="1"/>
  <c r="O93" i="3"/>
  <c r="E93" i="3" s="1"/>
  <c r="F93" i="3" s="1"/>
  <c r="G93" i="3" s="1"/>
  <c r="O57" i="3"/>
  <c r="E57" i="3" s="1"/>
  <c r="F57" i="3" s="1"/>
  <c r="G57" i="3" s="1"/>
  <c r="O91" i="2"/>
  <c r="D38" i="2"/>
  <c r="D6" i="2"/>
  <c r="O42" i="2"/>
  <c r="E42" i="2" s="1"/>
  <c r="F42" i="2" s="1"/>
  <c r="G42" i="2" s="1"/>
  <c r="O19" i="2"/>
  <c r="E19" i="2" s="1"/>
  <c r="F19" i="2" s="1"/>
  <c r="G19" i="2" s="1"/>
  <c r="O60" i="2"/>
  <c r="E60" i="2" s="1"/>
  <c r="F60" i="2" s="1"/>
  <c r="G60" i="2" s="1"/>
  <c r="E197" i="3"/>
  <c r="F197" i="3" s="1"/>
  <c r="G197" i="3" s="1"/>
  <c r="F198" i="3"/>
  <c r="G198" i="3" s="1"/>
  <c r="E8" i="3"/>
  <c r="E210" i="3"/>
  <c r="F210" i="3" s="1"/>
  <c r="G210" i="3" s="1"/>
  <c r="O78" i="3"/>
  <c r="F211" i="3"/>
  <c r="G211" i="3" s="1"/>
  <c r="O221" i="3"/>
  <c r="E221" i="3" s="1"/>
  <c r="F221" i="3" s="1"/>
  <c r="G221" i="3" s="1"/>
  <c r="I27" i="3"/>
  <c r="O27" i="3" s="1"/>
  <c r="I28" i="3" s="1"/>
  <c r="O28" i="3" s="1"/>
  <c r="O197" i="3"/>
  <c r="E48" i="3"/>
  <c r="E312" i="3"/>
  <c r="O311" i="3"/>
  <c r="O33" i="3"/>
  <c r="O100" i="3"/>
  <c r="E100" i="3" s="1"/>
  <c r="F100" i="3" s="1"/>
  <c r="G100" i="3" s="1"/>
  <c r="O87" i="3"/>
  <c r="E88" i="3"/>
  <c r="E168" i="3"/>
  <c r="F168" i="3" s="1"/>
  <c r="G168" i="3" s="1"/>
  <c r="E79" i="3"/>
  <c r="E162" i="3"/>
  <c r="F162" i="3" s="1"/>
  <c r="G162" i="3" s="1"/>
  <c r="E116" i="3"/>
  <c r="F116" i="3" s="1"/>
  <c r="G116" i="3" s="1"/>
  <c r="O115" i="3"/>
  <c r="E115" i="3" s="1"/>
  <c r="F115" i="3" s="1"/>
  <c r="G115" i="3" s="1"/>
  <c r="E177" i="3"/>
  <c r="O176" i="3"/>
  <c r="F34" i="3"/>
  <c r="G34" i="3" s="1"/>
  <c r="O168" i="3"/>
  <c r="O79" i="3"/>
  <c r="E308" i="3"/>
  <c r="F308" i="3" s="1"/>
  <c r="G308" i="3" s="1"/>
  <c r="E58" i="2"/>
  <c r="E83" i="2"/>
  <c r="F84" i="2"/>
  <c r="G84" i="2" s="1"/>
  <c r="E29" i="2"/>
  <c r="O27" i="2"/>
  <c r="O8" i="2"/>
  <c r="O7" i="2" s="1"/>
  <c r="F36" i="2"/>
  <c r="G36" i="2" s="1"/>
  <c r="E35" i="2"/>
  <c r="E91" i="2"/>
  <c r="F91" i="2" s="1"/>
  <c r="G91" i="2" s="1"/>
  <c r="O88" i="2"/>
  <c r="O87" i="2" s="1"/>
  <c r="O39" i="2"/>
  <c r="E40" i="2"/>
  <c r="E69" i="2"/>
  <c r="F69" i="2" s="1"/>
  <c r="G69" i="2" s="1"/>
  <c r="O68" i="2"/>
  <c r="O83" i="2"/>
  <c r="O82" i="2" s="1"/>
  <c r="E88" i="2"/>
  <c r="O35" i="2"/>
  <c r="O34" i="2" s="1"/>
  <c r="E9" i="2"/>
  <c r="O47" i="3" l="1"/>
  <c r="E33" i="3"/>
  <c r="F33" i="3" s="1"/>
  <c r="G33" i="3" s="1"/>
  <c r="I24" i="3"/>
  <c r="O24" i="3" s="1"/>
  <c r="O23" i="3" s="1"/>
  <c r="E23" i="3" s="1"/>
  <c r="F23" i="3" s="1"/>
  <c r="G23" i="3" s="1"/>
  <c r="I26" i="3"/>
  <c r="O26" i="3" s="1"/>
  <c r="O185" i="3"/>
  <c r="E186" i="3"/>
  <c r="I29" i="3"/>
  <c r="O57" i="2"/>
  <c r="O38" i="2" s="1"/>
  <c r="E144" i="3"/>
  <c r="F144" i="3" s="1"/>
  <c r="G144" i="3" s="1"/>
  <c r="O136" i="3"/>
  <c r="E136" i="3" s="1"/>
  <c r="F136" i="3" s="1"/>
  <c r="G136" i="3" s="1"/>
  <c r="F48" i="3"/>
  <c r="G48" i="3" s="1"/>
  <c r="E47" i="3"/>
  <c r="F47" i="3" s="1"/>
  <c r="G47" i="3" s="1"/>
  <c r="F312" i="3"/>
  <c r="G312" i="3" s="1"/>
  <c r="E311" i="3"/>
  <c r="F311" i="3" s="1"/>
  <c r="G311" i="3" s="1"/>
  <c r="E176" i="3"/>
  <c r="F176" i="3" s="1"/>
  <c r="G176" i="3" s="1"/>
  <c r="F177" i="3"/>
  <c r="G177" i="3" s="1"/>
  <c r="F79" i="3"/>
  <c r="G79" i="3" s="1"/>
  <c r="E78" i="3"/>
  <c r="F78" i="3" s="1"/>
  <c r="G78" i="3" s="1"/>
  <c r="F8" i="3"/>
  <c r="G8" i="3" s="1"/>
  <c r="F88" i="3"/>
  <c r="G88" i="3" s="1"/>
  <c r="E87" i="3"/>
  <c r="F9" i="2"/>
  <c r="G9" i="2" s="1"/>
  <c r="E8" i="2"/>
  <c r="F83" i="2"/>
  <c r="G83" i="2" s="1"/>
  <c r="E82" i="2"/>
  <c r="F82" i="2" s="1"/>
  <c r="G82" i="2" s="1"/>
  <c r="F88" i="2"/>
  <c r="E87" i="2"/>
  <c r="E34" i="2"/>
  <c r="F34" i="2" s="1"/>
  <c r="G34" i="2" s="1"/>
  <c r="F35" i="2"/>
  <c r="G35" i="2" s="1"/>
  <c r="F58" i="2"/>
  <c r="G58" i="2" s="1"/>
  <c r="E57" i="2"/>
  <c r="F57" i="2" s="1"/>
  <c r="G57" i="2" s="1"/>
  <c r="E68" i="2"/>
  <c r="O67" i="2"/>
  <c r="E39" i="2"/>
  <c r="F40" i="2"/>
  <c r="G40" i="2" s="1"/>
  <c r="F29" i="2"/>
  <c r="G29" i="2" s="1"/>
  <c r="E28" i="2"/>
  <c r="E185" i="3" l="1"/>
  <c r="F185" i="3" s="1"/>
  <c r="G185" i="3" s="1"/>
  <c r="F186" i="3"/>
  <c r="G186" i="3" s="1"/>
  <c r="O29" i="3"/>
  <c r="O25" i="3" s="1"/>
  <c r="I30" i="3"/>
  <c r="O30" i="3" s="1"/>
  <c r="O86" i="3"/>
  <c r="O6" i="2"/>
  <c r="F87" i="3"/>
  <c r="G87" i="3" s="1"/>
  <c r="F68" i="2"/>
  <c r="G68" i="2" s="1"/>
  <c r="E67" i="2"/>
  <c r="F67" i="2" s="1"/>
  <c r="G67" i="2" s="1"/>
  <c r="E27" i="2"/>
  <c r="F27" i="2" s="1"/>
  <c r="G27" i="2" s="1"/>
  <c r="F28" i="2"/>
  <c r="G28" i="2" s="1"/>
  <c r="F39" i="2"/>
  <c r="G39" i="2" s="1"/>
  <c r="E38" i="2"/>
  <c r="F38" i="2" s="1"/>
  <c r="G38" i="2" s="1"/>
  <c r="F8" i="2"/>
  <c r="G8" i="2" s="1"/>
  <c r="E7" i="2"/>
  <c r="F87" i="2"/>
  <c r="G87" i="2" s="1"/>
  <c r="G88" i="2"/>
  <c r="E86" i="3" l="1"/>
  <c r="F86" i="3" s="1"/>
  <c r="G86" i="3" s="1"/>
  <c r="E25" i="3"/>
  <c r="O7" i="3"/>
  <c r="O6" i="3" s="1"/>
  <c r="O5" i="3" s="1"/>
  <c r="E6" i="2"/>
  <c r="F6" i="2" s="1"/>
  <c r="G6" i="2" s="1"/>
  <c r="F7" i="2"/>
  <c r="G7" i="2" s="1"/>
  <c r="F25" i="3" l="1"/>
  <c r="G25" i="3" s="1"/>
  <c r="E7" i="3"/>
  <c r="F7" i="3" l="1"/>
  <c r="G7" i="3" s="1"/>
  <c r="E6" i="3"/>
  <c r="F6" i="3" l="1"/>
  <c r="G6" i="3" s="1"/>
  <c r="E5" i="3"/>
  <c r="F5" i="3" s="1"/>
  <c r="G5" i="3" s="1"/>
</calcChain>
</file>

<file path=xl/sharedStrings.xml><?xml version="1.0" encoding="utf-8"?>
<sst xmlns="http://schemas.openxmlformats.org/spreadsheetml/2006/main" count="2288" uniqueCount="478">
  <si>
    <t>2024년 예산 총칙</t>
    <phoneticPr fontId="4" type="noConversion"/>
  </si>
  <si>
    <t xml:space="preserve">제1조 </t>
  </si>
  <si>
    <t>사회복지법인 서울가톨릭사회복지회의  2024년  제4차 추가경정예산 세입 · 세출예산액은 각각 11,837,727천원이며</t>
    <phoneticPr fontId="4" type="noConversion"/>
  </si>
  <si>
    <r>
      <t>2024년 제3차 추가경정예산 대비 0</t>
    </r>
    <r>
      <rPr>
        <sz val="12"/>
        <color rgb="FF00B0F0"/>
        <rFont val="맑은 고딕"/>
        <family val="3"/>
        <charset val="129"/>
      </rPr>
      <t>.5%  증가</t>
    </r>
    <r>
      <rPr>
        <sz val="12"/>
        <rFont val="맑은 고딕"/>
        <family val="3"/>
        <charset val="129"/>
      </rPr>
      <t>하였다.</t>
    </r>
    <phoneticPr fontId="4" type="noConversion"/>
  </si>
  <si>
    <t xml:space="preserve"> </t>
  </si>
  <si>
    <t>제2조 1. 세입ㆍ세출의 명세는 세입ㆍ세출 예산서와 같다.</t>
  </si>
  <si>
    <t>2. 세입의 주요 재원은 다음과 같다.</t>
  </si>
  <si>
    <t>1) 재산수입</t>
  </si>
  <si>
    <t>천원</t>
  </si>
  <si>
    <t>2) 사업수입</t>
  </si>
  <si>
    <t>3) 보조금</t>
  </si>
  <si>
    <t>4) 전입금</t>
  </si>
  <si>
    <t>5) 후원금</t>
  </si>
  <si>
    <t>6) 이월금</t>
  </si>
  <si>
    <t>7) 잡수입</t>
  </si>
  <si>
    <t xml:space="preserve">3. 세출의 내용은 다음과 같다. </t>
  </si>
  <si>
    <t>1) 사무비</t>
  </si>
  <si>
    <t>2) 재산조성비</t>
  </si>
  <si>
    <t>3) 사업비</t>
  </si>
  <si>
    <t>4) 과년도지출</t>
  </si>
  <si>
    <t>5) 잡지출</t>
  </si>
  <si>
    <t>6) 상환금</t>
  </si>
  <si>
    <t>7) 시설전출금</t>
  </si>
  <si>
    <t>8) 예비비 및 기타</t>
  </si>
  <si>
    <t xml:space="preserve">제3조 </t>
    <phoneticPr fontId="4" type="noConversion"/>
  </si>
  <si>
    <t>세출경비가 부족할 경우에는 사회복지법인 및 사회복지시설 재무회계규칙 제 16조에 의거하여 예산을 전용할 수 있다.</t>
  </si>
  <si>
    <t>서울가톨릭사회복지회 2024년 제4차 추가경정예산  세입·세출 예산</t>
    <phoneticPr fontId="4" type="noConversion"/>
  </si>
  <si>
    <t>1.  세 입</t>
  </si>
  <si>
    <t>(단위 : 천원)</t>
  </si>
  <si>
    <t>관</t>
  </si>
  <si>
    <t>항</t>
  </si>
  <si>
    <t>목</t>
  </si>
  <si>
    <t>2024년 
3차 추경(A)</t>
    <phoneticPr fontId="4" type="noConversion"/>
  </si>
  <si>
    <t>2024년
4차 추경(B)</t>
    <phoneticPr fontId="4" type="noConversion"/>
  </si>
  <si>
    <t>증감(B-A)</t>
  </si>
  <si>
    <r>
      <t>산출내역</t>
    </r>
    <r>
      <rPr>
        <sz val="10"/>
        <rFont val="맑은 고딕"/>
        <family val="3"/>
        <charset val="129"/>
      </rPr>
      <t>(단위: 원)</t>
    </r>
  </si>
  <si>
    <t>금액</t>
  </si>
  <si>
    <t>비율(%)</t>
  </si>
  <si>
    <t>총  계</t>
  </si>
  <si>
    <r>
      <t xml:space="preserve">
※ 세입 변동 내역
◆ 재산수입 감소
 </t>
    </r>
    <r>
      <rPr>
        <sz val="9"/>
        <rFont val="맑은 고딕"/>
        <family val="3"/>
        <charset val="129"/>
      </rPr>
      <t xml:space="preserve">- 동자동물건 명동소송중으로 임대수입 감소
◆ </t>
    </r>
    <r>
      <rPr>
        <b/>
        <sz val="9"/>
        <rFont val="맑은 고딕"/>
        <family val="3"/>
        <charset val="129"/>
      </rPr>
      <t xml:space="preserve">사업수입 감소 
</t>
    </r>
    <r>
      <rPr>
        <sz val="9"/>
        <rFont val="맑은 고딕"/>
        <family val="3"/>
        <charset val="129"/>
      </rPr>
      <t xml:space="preserve"> - 가톨릭에코연대 교육인원 감소
</t>
    </r>
    <r>
      <rPr>
        <b/>
        <sz val="9"/>
        <rFont val="맑은 고딕"/>
        <family val="3"/>
        <charset val="129"/>
      </rPr>
      <t>◆ 후원금 증가</t>
    </r>
    <r>
      <rPr>
        <sz val="9"/>
        <rFont val="맑은 고딕"/>
        <family val="3"/>
        <charset val="129"/>
      </rPr>
      <t xml:space="preserve">
 - 사랑의손실 사연당 평균 모금액 증가
</t>
    </r>
    <r>
      <rPr>
        <b/>
        <sz val="9"/>
        <rFont val="맑은 고딕"/>
        <family val="3"/>
        <charset val="129"/>
      </rPr>
      <t>◆ 잡수입 증가</t>
    </r>
    <r>
      <rPr>
        <sz val="9"/>
        <rFont val="맑은 고딕"/>
        <family val="3"/>
        <charset val="129"/>
      </rPr>
      <t xml:space="preserve">
 - 한남재개발 조기이주지원비 발생 등
</t>
    </r>
    <phoneticPr fontId="4" type="noConversion"/>
  </si>
  <si>
    <t>원</t>
  </si>
  <si>
    <t>재산</t>
  </si>
  <si>
    <t>합계</t>
  </si>
  <si>
    <t>수입</t>
  </si>
  <si>
    <t>기본</t>
  </si>
  <si>
    <t>소계</t>
  </si>
  <si>
    <t>재산수입</t>
  </si>
  <si>
    <t>임대수입</t>
  </si>
  <si>
    <t>계</t>
  </si>
  <si>
    <t>동자동 임대수입(1층,지하층)</t>
  </si>
  <si>
    <t>×</t>
  </si>
  <si>
    <t>월</t>
  </si>
  <si>
    <t>=</t>
  </si>
  <si>
    <t>동자동 임대수입(4층)</t>
  </si>
  <si>
    <t>옥수동아파트 임대수입</t>
  </si>
  <si>
    <t>신풍오피스텔 임대</t>
  </si>
  <si>
    <t>구리아파트 임대수입</t>
  </si>
  <si>
    <t>번동건물 임대료</t>
    <phoneticPr fontId="4" type="noConversion"/>
  </si>
  <si>
    <t>월</t>
    <phoneticPr fontId="4" type="noConversion"/>
  </si>
  <si>
    <t>통신사 기지국 임대수입</t>
  </si>
  <si>
    <t>회</t>
  </si>
  <si>
    <t>재산매각수입</t>
  </si>
  <si>
    <t>기본재산 매각수입</t>
  </si>
  <si>
    <t xml:space="preserve"> =</t>
  </si>
  <si>
    <t>장학기금
이자수입</t>
  </si>
  <si>
    <t>요안나장학기금 이자수입</t>
  </si>
  <si>
    <t>김베드로장학기금 이자</t>
    <phoneticPr fontId="4" type="noConversion"/>
  </si>
  <si>
    <t>성모영보장학기금  이자수입</t>
  </si>
  <si>
    <t>말가리다장학기금 이자수입</t>
  </si>
  <si>
    <t>젬마장학기금 이자수입 등</t>
    <phoneticPr fontId="4" type="noConversion"/>
  </si>
  <si>
    <t>기타재산수입</t>
  </si>
  <si>
    <t>기타재산수입 및 배당수입</t>
  </si>
  <si>
    <t>사업수입</t>
  </si>
  <si>
    <t>교육사업수입</t>
  </si>
  <si>
    <t>카리타스정체성 교육비</t>
    <phoneticPr fontId="4" type="noConversion"/>
  </si>
  <si>
    <t>명</t>
  </si>
  <si>
    <t>특별과정(가톨릭에코연대)</t>
    <phoneticPr fontId="4" type="noConversion"/>
  </si>
  <si>
    <t>시설장 및 부국장 연수비</t>
    <phoneticPr fontId="4" type="noConversion"/>
  </si>
  <si>
    <t>사회복지종사자 연수(피정)비</t>
    <phoneticPr fontId="4" type="noConversion"/>
  </si>
  <si>
    <t>보조금수입</t>
  </si>
  <si>
    <t>기타보조금수입</t>
  </si>
  <si>
    <t>종교계 시민참여행사 보조금</t>
    <phoneticPr fontId="4" type="noConversion"/>
  </si>
  <si>
    <t>후원금</t>
  </si>
  <si>
    <t>지정</t>
  </si>
  <si>
    <t>한마음한몸
지정후원금</t>
  </si>
  <si>
    <t>한마음지원금</t>
  </si>
  <si>
    <t>장학사업
지정후원금</t>
  </si>
  <si>
    <t>한가족장학금 지정후원</t>
  </si>
  <si>
    <t>선교200주년장학금 지정후원</t>
  </si>
  <si>
    <t>요안나장학사업 지정후원</t>
  </si>
  <si>
    <t>성모영보장학사업 지정후원</t>
  </si>
  <si>
    <t>젬마장학금 지정후원</t>
    <phoneticPr fontId="4" type="noConversion"/>
  </si>
  <si>
    <t>지정후원금</t>
  </si>
  <si>
    <t>지정기탁시설지원 등</t>
  </si>
  <si>
    <t>서울대교구성당지정후원금</t>
  </si>
  <si>
    <t>대상별 지정후원등</t>
    <phoneticPr fontId="4" type="noConversion"/>
  </si>
  <si>
    <t>공모사업지원금</t>
  </si>
  <si>
    <t>경동제약지정후원금</t>
  </si>
  <si>
    <t>데이케어센터 차량지원사업</t>
    <phoneticPr fontId="4" type="noConversion"/>
  </si>
  <si>
    <t>사랑의손길(서울주보)</t>
  </si>
  <si>
    <t>나자로의집공사 지원(바보)</t>
    <phoneticPr fontId="4" type="noConversion"/>
  </si>
  <si>
    <t>희망의밥(바보 개인지정기탁)</t>
  </si>
  <si>
    <t>비지정</t>
  </si>
  <si>
    <t>지역사회모금</t>
  </si>
  <si>
    <t>혼배기부 축복미</t>
  </si>
  <si>
    <t>일반모금</t>
  </si>
  <si>
    <t>계좌입금 및 일시후원</t>
    <phoneticPr fontId="4" type="noConversion"/>
  </si>
  <si>
    <t>CMS</t>
  </si>
  <si>
    <t>대림절 저금통(개인)</t>
  </si>
  <si>
    <t>사순절 저금통(개인)</t>
  </si>
  <si>
    <t>지로후원</t>
  </si>
  <si>
    <t>온라인모금(아름인,자동차)</t>
    <phoneticPr fontId="4" type="noConversion"/>
  </si>
  <si>
    <t>전입금</t>
  </si>
  <si>
    <t>교구보조금</t>
  </si>
  <si>
    <t>임대료 지원(본회)</t>
  </si>
  <si>
    <t>사회복지사업 지원금</t>
  </si>
  <si>
    <t>교구지원금</t>
  </si>
  <si>
    <t>자선주일 2차 헌금</t>
    <phoneticPr fontId="4" type="noConversion"/>
  </si>
  <si>
    <t>성지주일 2차헌금</t>
    <phoneticPr fontId="4" type="noConversion"/>
  </si>
  <si>
    <t>본당지원금</t>
  </si>
  <si>
    <t>사순대림 저금통(본당)</t>
  </si>
  <si>
    <t>명일동성당지원금(성가정노인복지관지원)</t>
  </si>
  <si>
    <t>기타지원금</t>
  </si>
  <si>
    <t>이주사목위원회 지원(4개시설)</t>
  </si>
  <si>
    <t>사회복지회 사제 급여 지원금</t>
  </si>
  <si>
    <t>기쁜우리월드소송관련비 지원</t>
  </si>
  <si>
    <t>이월금</t>
  </si>
  <si>
    <t>비지정후원이월금</t>
  </si>
  <si>
    <t>지정후원이월금</t>
  </si>
  <si>
    <t>자부담이월금</t>
  </si>
  <si>
    <t>잡수입</t>
  </si>
  <si>
    <t>예금이자수입</t>
  </si>
  <si>
    <t>분기</t>
  </si>
  <si>
    <t>법인세환급금</t>
  </si>
  <si>
    <t>2023년 법인세 등 환급</t>
    <phoneticPr fontId="4" type="noConversion"/>
  </si>
  <si>
    <t>기타잡수입</t>
  </si>
  <si>
    <t>양초사업 대여금 상환 관련 수입</t>
  </si>
  <si>
    <t>장애인고용장려금</t>
  </si>
  <si>
    <t>2.  세 출</t>
  </si>
  <si>
    <t>2024년
3차추경(A)</t>
    <phoneticPr fontId="4" type="noConversion"/>
  </si>
  <si>
    <t>2024년
4차추경(B)</t>
    <phoneticPr fontId="4" type="noConversion"/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</si>
  <si>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</si>
  <si>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비율</t>
  </si>
  <si>
    <t>총계</t>
  </si>
  <si>
    <t>사무비</t>
  </si>
  <si>
    <t>인건비</t>
  </si>
  <si>
    <t>급여</t>
  </si>
  <si>
    <t>본봉</t>
  </si>
  <si>
    <t>기말수당</t>
  </si>
  <si>
    <t>정근수당</t>
  </si>
  <si>
    <t>성무활동비 및 미사예물(사제)</t>
  </si>
  <si>
    <t>수당</t>
  </si>
  <si>
    <t>직무</t>
  </si>
  <si>
    <t>직책</t>
  </si>
  <si>
    <t>법정</t>
  </si>
  <si>
    <t>근속</t>
  </si>
  <si>
    <t>급식비</t>
  </si>
  <si>
    <t>금전출납</t>
  </si>
  <si>
    <t>조정수당(수석 및 계약직)</t>
    <phoneticPr fontId="4" type="noConversion"/>
  </si>
  <si>
    <t>연차휴가수당</t>
    <phoneticPr fontId="4" type="noConversion"/>
  </si>
  <si>
    <t>회</t>
    <phoneticPr fontId="4" type="noConversion"/>
  </si>
  <si>
    <t>특별수당(설,추석)</t>
  </si>
  <si>
    <t>퇴직연금</t>
  </si>
  <si>
    <t>/</t>
  </si>
  <si>
    <t>사회보험
부담금</t>
  </si>
  <si>
    <t>국민연금</t>
  </si>
  <si>
    <t>건강보험</t>
  </si>
  <si>
    <t>요양보험</t>
  </si>
  <si>
    <t>고용보험</t>
  </si>
  <si>
    <t>산재보험</t>
  </si>
  <si>
    <t>기타후생경비</t>
  </si>
  <si>
    <t>기타후생비(상해보험, 치료비 등)</t>
    <phoneticPr fontId="4" type="noConversion"/>
  </si>
  <si>
    <t>업무</t>
  </si>
  <si>
    <t>추진비</t>
  </si>
  <si>
    <t>기관운영비</t>
  </si>
  <si>
    <t>기타추진비</t>
  </si>
  <si>
    <t>전례준비비</t>
  </si>
  <si>
    <t xml:space="preserve">직영수탁시설장 근조기운영 </t>
    <phoneticPr fontId="4" type="noConversion"/>
  </si>
  <si>
    <t>직원 경조사비</t>
    <phoneticPr fontId="4" type="noConversion"/>
  </si>
  <si>
    <t>직책보조비</t>
  </si>
  <si>
    <t>직책보조비</t>
    <phoneticPr fontId="4" type="noConversion"/>
  </si>
  <si>
    <t>회의비</t>
  </si>
  <si>
    <t>운영위원 회의비</t>
  </si>
  <si>
    <t>이사회 회의비</t>
  </si>
  <si>
    <t>직원 회의비 등</t>
  </si>
  <si>
    <t>시설인사위원회 회의비</t>
  </si>
  <si>
    <t>다과구입 등 기타회의비</t>
  </si>
  <si>
    <t>운영비</t>
  </si>
  <si>
    <t>여비</t>
  </si>
  <si>
    <t>출장 여비</t>
  </si>
  <si>
    <t>수용비 및
수수료</t>
  </si>
  <si>
    <t>사무실 및 교육실 임차료</t>
  </si>
  <si>
    <t>회계감사및 세무조정료</t>
  </si>
  <si>
    <t>등기,평가, 중개수수료 등</t>
  </si>
  <si>
    <t>복사기, 공기청정기 등 임대수수료</t>
    <phoneticPr fontId="4" type="noConversion"/>
  </si>
  <si>
    <t>소모품비</t>
  </si>
  <si>
    <t>기타수수료</t>
  </si>
  <si>
    <t>공공요금</t>
  </si>
  <si>
    <t>전기 · 전화요금</t>
  </si>
  <si>
    <t>인터넷사용료</t>
  </si>
  <si>
    <t>우편물발송비</t>
  </si>
  <si>
    <t>제세공과금</t>
  </si>
  <si>
    <t>재산세 및 재산관련 보험</t>
  </si>
  <si>
    <t>종합부동산세</t>
  </si>
  <si>
    <t>대부료 등</t>
    <phoneticPr fontId="4" type="noConversion"/>
  </si>
  <si>
    <t>자동차세 및 자동차보험료</t>
  </si>
  <si>
    <t>대</t>
  </si>
  <si>
    <t>차량비</t>
  </si>
  <si>
    <t>차량유류대</t>
  </si>
  <si>
    <t>차량유지비</t>
  </si>
  <si>
    <t>대</t>
    <phoneticPr fontId="4" type="noConversion"/>
  </si>
  <si>
    <t>기타운영비</t>
  </si>
  <si>
    <t>직원교육 및 연수(내외부)</t>
  </si>
  <si>
    <t>전문가 자문비</t>
  </si>
  <si>
    <t xml:space="preserve">선종봉사부 반환금 </t>
  </si>
  <si>
    <t>법인 안전보건비용</t>
    <phoneticPr fontId="4" type="noConversion"/>
  </si>
  <si>
    <t>자기계발비</t>
  </si>
  <si>
    <t>특별수당(부활,휴가,성탄)</t>
  </si>
  <si>
    <t>직원 격려금(축일 및 명절)</t>
    <phoneticPr fontId="4" type="noConversion"/>
  </si>
  <si>
    <t>명</t>
    <phoneticPr fontId="4" type="noConversion"/>
  </si>
  <si>
    <t>장기근속포상금</t>
    <phoneticPr fontId="4" type="noConversion"/>
  </si>
  <si>
    <t>조성비</t>
  </si>
  <si>
    <t>시설비</t>
  </si>
  <si>
    <t>소계</t>
    <phoneticPr fontId="4" type="noConversion"/>
  </si>
  <si>
    <t>원</t>
    <phoneticPr fontId="4" type="noConversion"/>
  </si>
  <si>
    <t>시설비</t>
    <phoneticPr fontId="4" type="noConversion"/>
  </si>
  <si>
    <t>자산취득비</t>
  </si>
  <si>
    <t>.</t>
    <phoneticPr fontId="4" type="noConversion"/>
  </si>
  <si>
    <t>사무용  비품구입</t>
    <phoneticPr fontId="4" type="noConversion"/>
  </si>
  <si>
    <t>시설장비
유지비</t>
  </si>
  <si>
    <t>시설장비유지비</t>
  </si>
  <si>
    <t>사업비</t>
  </si>
  <si>
    <t>본당사회</t>
  </si>
  <si>
    <t>복지사업</t>
  </si>
  <si>
    <t>본당사회복지활동지원</t>
  </si>
  <si>
    <t>본당시설 공동사업지원</t>
  </si>
  <si>
    <t>곳</t>
    <phoneticPr fontId="4" type="noConversion"/>
  </si>
  <si>
    <t xml:space="preserve">본당사회복지자문위원회 </t>
  </si>
  <si>
    <t>번동성당 사회복지사업비 지원</t>
    <phoneticPr fontId="4" type="noConversion"/>
  </si>
  <si>
    <t>여성폭력인식개선</t>
    <phoneticPr fontId="4" type="noConversion"/>
  </si>
  <si>
    <t>사회복지사목 시범본당 운영</t>
  </si>
  <si>
    <t>시범본당 운영지원</t>
  </si>
  <si>
    <t>곳</t>
  </si>
  <si>
    <t>모범본당 운영지원</t>
  </si>
  <si>
    <t>본당사회복지 공모지원사업</t>
  </si>
  <si>
    <t>본당 사업 지원금</t>
  </si>
  <si>
    <t>공모지원사업 협약식</t>
    <phoneticPr fontId="4" type="noConversion"/>
  </si>
  <si>
    <t>=</t>
    <phoneticPr fontId="4" type="noConversion"/>
  </si>
  <si>
    <t>사례집 제작 및 배포</t>
    <phoneticPr fontId="4" type="noConversion"/>
  </si>
  <si>
    <t>식</t>
  </si>
  <si>
    <t>장학사업</t>
  </si>
  <si>
    <t>소  계</t>
  </si>
  <si>
    <t>한가족장학회</t>
  </si>
  <si>
    <t>통합운영위원회회의비</t>
  </si>
  <si>
    <t>홍보 및 모집 광고</t>
    <phoneticPr fontId="4" type="noConversion"/>
  </si>
  <si>
    <t>장학금지급</t>
  </si>
  <si>
    <t>선교200주년</t>
  </si>
  <si>
    <t>장학금지급(1~12월)</t>
  </si>
  <si>
    <t>요안나장학회</t>
  </si>
  <si>
    <t>요안나장학금 지급</t>
    <phoneticPr fontId="4" type="noConversion"/>
  </si>
  <si>
    <t>세실리아장학금</t>
  </si>
  <si>
    <t>젬마장학금</t>
    <phoneticPr fontId="4" type="noConversion"/>
  </si>
  <si>
    <t>성모영보장학회</t>
  </si>
  <si>
    <t>장학금 지급</t>
  </si>
  <si>
    <t>말가리다장학회</t>
  </si>
  <si>
    <t>사업비</t>
    <phoneticPr fontId="4" type="noConversion"/>
  </si>
  <si>
    <t>지역사회</t>
  </si>
  <si>
    <t>보호사업</t>
  </si>
  <si>
    <t>인식개선사업</t>
  </si>
  <si>
    <t>노키즈존동화책 배송료 등</t>
    <phoneticPr fontId="4" type="noConversion"/>
  </si>
  <si>
    <t>재가특별지원</t>
  </si>
  <si>
    <t>내방자 긴급지원</t>
  </si>
  <si>
    <t>생명존중
문화만들기</t>
  </si>
  <si>
    <t>누림학교</t>
  </si>
  <si>
    <t>활동가교육</t>
  </si>
  <si>
    <t>사업회의(관부장연수)</t>
    <phoneticPr fontId="4" type="noConversion"/>
  </si>
  <si>
    <t>성과공유회</t>
  </si>
  <si>
    <t>전문인력양성및 캠페인</t>
  </si>
  <si>
    <t>노숙인 야간순회</t>
  </si>
  <si>
    <t>동절기노숙인야간순회</t>
  </si>
  <si>
    <t>취약계층지원사업</t>
  </si>
  <si>
    <t>취약계층 (긴급)지원사업</t>
  </si>
  <si>
    <t>자립준비청년 지원사업</t>
    <phoneticPr fontId="4" type="noConversion"/>
  </si>
  <si>
    <t>미혼부모 자립지원사업</t>
  </si>
  <si>
    <t>미혼부모가정 자립지원</t>
  </si>
  <si>
    <t>특별지원사업</t>
  </si>
  <si>
    <t>서울주보 '사랑의손길' 지원사업</t>
    <phoneticPr fontId="4" type="noConversion"/>
  </si>
  <si>
    <t>교정사회복지 지원</t>
    <phoneticPr fontId="4" type="noConversion"/>
  </si>
  <si>
    <t>사회복지시설</t>
  </si>
  <si>
    <t>운영사업</t>
  </si>
  <si>
    <t>시설 수탁관리비</t>
  </si>
  <si>
    <t>수탁신청 및 이행보증보험료 등</t>
  </si>
  <si>
    <t>시설 재산관리비</t>
  </si>
  <si>
    <t>시설 안전보건예산</t>
    <phoneticPr fontId="4" type="noConversion"/>
  </si>
  <si>
    <t>시설 임대보증금 지원</t>
    <phoneticPr fontId="4" type="noConversion"/>
  </si>
  <si>
    <t>노후시설 환경개선사업비 지원</t>
    <phoneticPr fontId="4" type="noConversion"/>
  </si>
  <si>
    <t>시설</t>
    <phoneticPr fontId="4" type="noConversion"/>
  </si>
  <si>
    <t>법인/시설
연대사업비</t>
  </si>
  <si>
    <t>신년인사회 등 행사비</t>
    <phoneticPr fontId="4" type="noConversion"/>
  </si>
  <si>
    <t>시설방문 및 축하금 등</t>
    <phoneticPr fontId="4" type="noConversion"/>
  </si>
  <si>
    <t>협의회 지원</t>
    <phoneticPr fontId="4" type="noConversion"/>
  </si>
  <si>
    <t xml:space="preserve">  - 종합복지협의회 지원</t>
    <phoneticPr fontId="4" type="noConversion"/>
  </si>
  <si>
    <t xml:space="preserve">  - 노인복지협의회 지원</t>
    <phoneticPr fontId="4" type="noConversion"/>
  </si>
  <si>
    <t xml:space="preserve">  - 데이케어센터협의회 지원</t>
    <phoneticPr fontId="4" type="noConversion"/>
  </si>
  <si>
    <t xml:space="preserve">  - 여성복지협의회 지원</t>
    <phoneticPr fontId="4" type="noConversion"/>
  </si>
  <si>
    <t xml:space="preserve">  - 장애인복지시설협의회 지원</t>
    <phoneticPr fontId="4" type="noConversion"/>
  </si>
  <si>
    <t>장기요양기관 연수 등</t>
    <phoneticPr fontId="4" type="noConversion"/>
  </si>
  <si>
    <t>종교계 시민참여행사 사업비</t>
    <phoneticPr fontId="4" type="noConversion"/>
  </si>
  <si>
    <t>업무점검</t>
  </si>
  <si>
    <t>정기업무점검</t>
  </si>
  <si>
    <t xml:space="preserve"> - 메뉴얼제작비</t>
  </si>
  <si>
    <t xml:space="preserve"> - 업무점검교통비</t>
  </si>
  <si>
    <t xml:space="preserve"> - 점검단교육비및 평가회비</t>
  </si>
  <si>
    <t xml:space="preserve"> - 특별업무점검비</t>
  </si>
  <si>
    <t>시설 고충처리위원회</t>
  </si>
  <si>
    <t>지원사업</t>
  </si>
  <si>
    <t>공모지원사업</t>
  </si>
  <si>
    <t>등록단체 프로그램지원사업 지원금</t>
    <phoneticPr fontId="4" type="noConversion"/>
  </si>
  <si>
    <t>지정기탁지원사업</t>
  </si>
  <si>
    <t>시설 지정기탁지원사업</t>
    <phoneticPr fontId="4" type="noConversion"/>
  </si>
  <si>
    <t>교육사업</t>
  </si>
  <si>
    <t>종사자
교육비</t>
    <phoneticPr fontId="4" type="noConversion"/>
  </si>
  <si>
    <t>카리타스정체성과정</t>
  </si>
  <si>
    <t>특별과정</t>
  </si>
  <si>
    <t>시설장교육</t>
  </si>
  <si>
    <t>연수 및 피정</t>
  </si>
  <si>
    <t>교육자문위원회</t>
  </si>
  <si>
    <t>연구사업</t>
  </si>
  <si>
    <t>사업계획 및 평가</t>
  </si>
  <si>
    <t>사업평가회</t>
  </si>
  <si>
    <t>사업계획서, 보고서 발간</t>
  </si>
  <si>
    <t>대외협력
사업</t>
  </si>
  <si>
    <t>대외협력사업</t>
  </si>
  <si>
    <t>한국카리타스</t>
  </si>
  <si>
    <t>서복연 등</t>
    <phoneticPr fontId="4" type="noConversion"/>
  </si>
  <si>
    <t>사회사목국 연계</t>
  </si>
  <si>
    <t>홍보출판</t>
  </si>
  <si>
    <t>홍보사업</t>
  </si>
  <si>
    <t>홈페이지 관리</t>
  </si>
  <si>
    <t>자선주일 주보간지 제작</t>
  </si>
  <si>
    <t>컨텐츠 제작 플랫폼 이용</t>
  </si>
  <si>
    <t>홍보물품 제작</t>
    <phoneticPr fontId="4" type="noConversion"/>
  </si>
  <si>
    <t>홍보대사 활동 및 관리</t>
  </si>
  <si>
    <t>홍보 동영상 제작 및 송출</t>
    <phoneticPr fontId="4" type="noConversion"/>
  </si>
  <si>
    <t>홍보 컨텐츠 제작 등</t>
    <phoneticPr fontId="4" type="noConversion"/>
  </si>
  <si>
    <t>세계가난한이의날 행사 진행비</t>
    <phoneticPr fontId="4" type="noConversion"/>
  </si>
  <si>
    <t>출판사업</t>
  </si>
  <si>
    <t>인쇄물 등 제작</t>
    <phoneticPr fontId="4" type="noConversion"/>
  </si>
  <si>
    <t>모금사업</t>
  </si>
  <si>
    <t>본당모금사업</t>
  </si>
  <si>
    <t>사순절 저금통 모금</t>
    <phoneticPr fontId="4" type="noConversion"/>
  </si>
  <si>
    <t xml:space="preserve">대림절 저금통 제작 </t>
  </si>
  <si>
    <t>사순절 저금통 모금 개수 및 입금 의뢰비</t>
  </si>
  <si>
    <t>사순절/대림절 저금통 수거 출장비</t>
    <phoneticPr fontId="4" type="noConversion"/>
  </si>
  <si>
    <t>사순절/대림절 모금 간담회</t>
    <phoneticPr fontId="4" type="noConversion"/>
  </si>
  <si>
    <t>저금통 본당 방문 선물비</t>
    <phoneticPr fontId="4" type="noConversion"/>
  </si>
  <si>
    <t>본당방문모금</t>
  </si>
  <si>
    <t>지역사회모금사업</t>
  </si>
  <si>
    <t>혼배기부사업비</t>
  </si>
  <si>
    <t>혼배기부 홍보지 제작비</t>
  </si>
  <si>
    <t>모금 캠페인</t>
    <phoneticPr fontId="4" type="noConversion"/>
  </si>
  <si>
    <t>모금관리</t>
  </si>
  <si>
    <t>사업관리</t>
  </si>
  <si>
    <t>지로모금사업비</t>
  </si>
  <si>
    <t>CMS관리비</t>
  </si>
  <si>
    <t>전자지급결제대행 수수료</t>
  </si>
  <si>
    <t>후원관리프로그램</t>
  </si>
  <si>
    <t>기타관리비(신청서 제작 등)</t>
    <phoneticPr fontId="4" type="noConversion"/>
  </si>
  <si>
    <t>물품후원탁송료</t>
  </si>
  <si>
    <t>후원자관리</t>
  </si>
  <si>
    <t>후원자통합관리</t>
  </si>
  <si>
    <t>고액후원자관리</t>
  </si>
  <si>
    <t>전출금</t>
  </si>
  <si>
    <t>동작종합복지관</t>
  </si>
  <si>
    <t>시설전출금</t>
  </si>
  <si>
    <t>등촌7종합복지관</t>
  </si>
  <si>
    <t>상계종합복지관</t>
  </si>
  <si>
    <t>신당종합복지관</t>
  </si>
  <si>
    <t>유락종합복지관</t>
  </si>
  <si>
    <t>중곡종합복지관</t>
  </si>
  <si>
    <t>한빛종합복지관</t>
  </si>
  <si>
    <t>금천노인복지관</t>
  </si>
  <si>
    <t xml:space="preserve">동작노인복지관 </t>
  </si>
  <si>
    <t>성가정노인복지관</t>
  </si>
  <si>
    <t>시설전출금</t>
    <phoneticPr fontId="4" type="noConversion"/>
  </si>
  <si>
    <t>성동노인복지관</t>
  </si>
  <si>
    <t>강일성모노인요양</t>
  </si>
  <si>
    <t>양천어르신요양센터</t>
  </si>
  <si>
    <t>양천데이케어센터</t>
  </si>
  <si>
    <t>고덕양로원</t>
  </si>
  <si>
    <t>상계데이케어센터</t>
  </si>
  <si>
    <t>한빛데이케어센터</t>
  </si>
  <si>
    <t>금천데이케어센터</t>
  </si>
  <si>
    <t>동작데이케어센터</t>
  </si>
  <si>
    <t>성동데이케어센터</t>
  </si>
  <si>
    <t>갈현동성당데이</t>
  </si>
  <si>
    <t>고척동성당데이</t>
  </si>
  <si>
    <t>구파발성당데이</t>
  </si>
  <si>
    <t>금호동성당데이</t>
  </si>
  <si>
    <t>상계동성당데이</t>
  </si>
  <si>
    <t>시흥4동성당데이</t>
  </si>
  <si>
    <t>신당동성당데이</t>
  </si>
  <si>
    <t>신림성모성당데이</t>
  </si>
  <si>
    <t>전출금</t>
    <phoneticPr fontId="4" type="noConversion"/>
  </si>
  <si>
    <t>왕십리성당데이</t>
  </si>
  <si>
    <t>천호동성당데이</t>
  </si>
  <si>
    <t>행운동성당데이</t>
  </si>
  <si>
    <t>혜화동데이케어</t>
  </si>
  <si>
    <t>화곡본동성당데이</t>
  </si>
  <si>
    <t>방배어린이집</t>
  </si>
  <si>
    <t>베들레헴어린이집</t>
  </si>
  <si>
    <t>성모어린이집</t>
    <phoneticPr fontId="4" type="noConversion"/>
  </si>
  <si>
    <t>송화어린이집</t>
  </si>
  <si>
    <t>수탁종료(2024.6.30)</t>
    <phoneticPr fontId="4" type="noConversion"/>
  </si>
  <si>
    <t>예다움보듬이나눔이어린이집</t>
  </si>
  <si>
    <t>프란치스코어린이집</t>
  </si>
  <si>
    <t>한빛어린이집</t>
  </si>
  <si>
    <t>해뜨락어린이집</t>
  </si>
  <si>
    <t>성가정입양원</t>
  </si>
  <si>
    <t>마고네지역아동센터</t>
  </si>
  <si>
    <t>샛별지역아동센터</t>
  </si>
  <si>
    <t>우리들의공부방</t>
  </si>
  <si>
    <t>꿈손단기보호시설</t>
  </si>
  <si>
    <t>꿈자람터장애인주간</t>
  </si>
  <si>
    <t>나자로보호작업장</t>
  </si>
  <si>
    <t>너울자리공동생활</t>
  </si>
  <si>
    <t>다사랑공동생활</t>
  </si>
  <si>
    <t>다향공동생활</t>
  </si>
  <si>
    <t>디딤자리</t>
  </si>
  <si>
    <t>로사리아공동생활</t>
  </si>
  <si>
    <t>루치아공동생활</t>
  </si>
  <si>
    <t>마로니에공동생활</t>
  </si>
  <si>
    <t>바오로교실작업장</t>
  </si>
  <si>
    <t>바오로교실주간보호</t>
  </si>
  <si>
    <t>보금자리공동생활</t>
  </si>
  <si>
    <t>비둘기직업적응훈련시설</t>
  </si>
  <si>
    <t>비둘기주간보호</t>
  </si>
  <si>
    <t>사랑손직업적응훈련시설</t>
  </si>
  <si>
    <t>사랑손주간보호</t>
  </si>
  <si>
    <t>상계장애인주간</t>
  </si>
  <si>
    <t>서리풀주간보호</t>
  </si>
  <si>
    <t>서초주간이용센터</t>
    <phoneticPr fontId="4" type="noConversion"/>
  </si>
  <si>
    <t>성빈센트환경마을</t>
  </si>
  <si>
    <t>성지보호작업장</t>
  </si>
  <si>
    <t>소라네공동생활</t>
  </si>
  <si>
    <t>신망애의집</t>
  </si>
  <si>
    <t>연희네공동생활</t>
  </si>
  <si>
    <t>중구장애인복지관</t>
  </si>
  <si>
    <t>하늘자리공동생활</t>
  </si>
  <si>
    <t>한빛장애인주간보호</t>
  </si>
  <si>
    <t>한우리보호작업장</t>
  </si>
  <si>
    <t>한우리정보문화센터</t>
  </si>
  <si>
    <t>햇빛자리</t>
  </si>
  <si>
    <t>헬렌켈러공동생활</t>
  </si>
  <si>
    <t>헬렌켈러공동생활2</t>
  </si>
  <si>
    <t>헬렌켈러단기거주</t>
  </si>
  <si>
    <t>헬렌켈러주간보호</t>
  </si>
  <si>
    <t>화곡성모공동생활</t>
  </si>
  <si>
    <t>마음자리</t>
  </si>
  <si>
    <t>벗들의집</t>
  </si>
  <si>
    <t>사랑의집</t>
  </si>
  <si>
    <t>화해의집 쉼자리</t>
  </si>
  <si>
    <t>우리집공동체</t>
  </si>
  <si>
    <t>잡지출</t>
  </si>
  <si>
    <t>기타 소송경비 등</t>
  </si>
  <si>
    <t>예비비</t>
  </si>
  <si>
    <t>및 기타</t>
  </si>
  <si>
    <t xml:space="preserve">예비비
</t>
    <phoneticPr fontId="4" type="noConversion"/>
  </si>
  <si>
    <t>및 기타</t>
    <phoneticPr fontId="4" type="noConversion"/>
  </si>
  <si>
    <t>비지정후원 예비비</t>
  </si>
  <si>
    <t>지정후원예비비</t>
  </si>
  <si>
    <t>기타예비비</t>
  </si>
  <si>
    <t>차년도이월금</t>
  </si>
  <si>
    <t>비지정후원 차년도이월금</t>
    <phoneticPr fontId="4" type="noConversion"/>
  </si>
  <si>
    <t>지정후원 차년도이월금</t>
    <phoneticPr fontId="4" type="noConversion"/>
  </si>
  <si>
    <t>기타 차년도이월금</t>
    <phoneticPr fontId="4" type="noConversion"/>
  </si>
  <si>
    <t>반환금</t>
  </si>
  <si>
    <t xml:space="preserve">2023년한마음지원금 잔액반환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</si>
</sst>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#,##0.0"/>
    <numFmt numFmtId="177" formatCode="#,##0_ "/>
    <numFmt numFmtId="178" formatCode="#,##0.0_ "/>
    <numFmt numFmtId="179" formatCode="0.0%"/>
    <numFmt numFmtId="182" formatCode="0.000%"/>
    <numFmt numFmtId="183" formatCode="0_);[Red]\(0\)"/>
  </numFmts>
  <fonts count="22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2"/>
      <name val="맑은 고딕"/>
      <family val="3"/>
      <charset val="129"/>
    </font>
    <font>
      <sz val="12"/>
      <color rgb="FF00B0F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name val="210 모던굴림 B"/>
      <family val="1"/>
      <charset val="129"/>
    </font>
    <font>
      <sz val="11"/>
      <name val="맑은 고딕"/>
      <family val="3"/>
      <charset val="129"/>
    </font>
    <font>
      <b/>
      <sz val="18"/>
      <name val="굴림체"/>
      <family val="3"/>
      <charset val="129"/>
    </font>
    <font>
      <b/>
      <sz val="12"/>
      <name val="맑은 고딕"/>
      <family val="3"/>
      <charset val="129"/>
    </font>
    <font>
      <b/>
      <sz val="11"/>
      <name val="굴림체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9847407452621"/>
      </bottom>
      <diagonal/>
    </border>
    <border>
      <left/>
      <right/>
      <top style="thin">
        <color indexed="64"/>
      </top>
      <bottom style="thin">
        <color theme="0" tint="-0.14999847407452621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medium">
        <color indexed="64"/>
      </right>
      <top style="thin">
        <color theme="0" tint="-0.1499984740745262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/>
      <bottom/>
      <diagonal/>
    </border>
    <border diagonalUp="1" diagonalDown="1">
      <left style="medium">
        <color indexed="64"/>
      </left>
      <right/>
      <top/>
      <bottom style="thin">
        <color indexed="64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/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9" fontId="1" fillId="0" borderId="0">
      <alignment vertical="center"/>
    </xf>
    <xf numFmtId="0" fontId="1" fillId="0" borderId="0">
      <alignment vertical="center"/>
    </xf>
  </cellStyleXfs>
  <cellXfs count="563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1" fontId="6" fillId="0" borderId="0" xfId="1" applyFont="1" applyAlignment="1">
      <alignment horizontal="left"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41" fontId="8" fillId="0" borderId="0" xfId="1" applyFont="1" applyAlignment="1">
      <alignment horizontal="center" vertical="center"/>
    </xf>
    <xf numFmtId="0" fontId="8" fillId="0" borderId="0" xfId="0" applyFont="1">
      <alignment vertical="center"/>
    </xf>
    <xf numFmtId="41" fontId="8" fillId="0" borderId="0" xfId="1" applyFont="1">
      <alignment vertical="center"/>
    </xf>
    <xf numFmtId="41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vertical="center" wrapText="1"/>
    </xf>
    <xf numFmtId="41" fontId="8" fillId="0" borderId="0" xfId="0" applyNumberFormat="1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3" fontId="13" fillId="0" borderId="0" xfId="1" applyNumberFormat="1" applyFont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41" fontId="12" fillId="0" borderId="3" xfId="1" applyFont="1" applyBorder="1" applyAlignment="1">
      <alignment horizontal="center" vertical="center" wrapText="1"/>
    </xf>
    <xf numFmtId="41" fontId="12" fillId="0" borderId="5" xfId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41" fontId="12" fillId="0" borderId="9" xfId="1" applyFont="1" applyBorder="1" applyAlignment="1">
      <alignment horizontal="center" vertical="center" wrapText="1"/>
    </xf>
    <xf numFmtId="3" fontId="12" fillId="0" borderId="11" xfId="1" applyNumberFormat="1" applyFont="1" applyBorder="1" applyAlignment="1">
      <alignment horizontal="center" vertical="center"/>
    </xf>
    <xf numFmtId="176" fontId="12" fillId="0" borderId="11" xfId="1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41" fontId="12" fillId="0" borderId="15" xfId="1" applyFont="1" applyBorder="1" applyAlignment="1">
      <alignment horizontal="center" vertical="center"/>
    </xf>
    <xf numFmtId="3" fontId="12" fillId="0" borderId="15" xfId="1" applyNumberFormat="1" applyFont="1" applyBorder="1" applyAlignment="1">
      <alignment horizontal="right" vertical="center"/>
    </xf>
    <xf numFmtId="176" fontId="12" fillId="0" borderId="15" xfId="1" applyNumberFormat="1" applyFont="1" applyBorder="1" applyAlignment="1">
      <alignment horizontal="right" vertical="center"/>
    </xf>
    <xf numFmtId="0" fontId="15" fillId="0" borderId="17" xfId="0" applyFont="1" applyBorder="1">
      <alignment vertical="center"/>
    </xf>
    <xf numFmtId="0" fontId="15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vertical="center" wrapText="1"/>
    </xf>
    <xf numFmtId="41" fontId="17" fillId="0" borderId="17" xfId="0" applyNumberFormat="1" applyFont="1" applyBorder="1" applyAlignment="1">
      <alignment vertical="center" shrinkToFit="1"/>
    </xf>
    <xf numFmtId="0" fontId="17" fillId="0" borderId="18" xfId="0" applyFont="1" applyBorder="1">
      <alignment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41" fontId="18" fillId="0" borderId="20" xfId="1" applyFont="1" applyBorder="1" applyAlignment="1">
      <alignment horizontal="center" vertical="center"/>
    </xf>
    <xf numFmtId="41" fontId="18" fillId="0" borderId="22" xfId="1" applyFont="1" applyBorder="1" applyAlignment="1">
      <alignment horizontal="center" vertical="center"/>
    </xf>
    <xf numFmtId="3" fontId="18" fillId="0" borderId="23" xfId="1" applyNumberFormat="1" applyFont="1" applyBorder="1" applyAlignment="1">
      <alignment horizontal="right" vertical="center"/>
    </xf>
    <xf numFmtId="176" fontId="18" fillId="0" borderId="23" xfId="1" applyNumberFormat="1" applyFont="1" applyBorder="1" applyAlignment="1">
      <alignment horizontal="right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41" fontId="17" fillId="0" borderId="0" xfId="0" applyNumberFormat="1" applyFont="1">
      <alignment vertical="center"/>
    </xf>
    <xf numFmtId="0" fontId="17" fillId="0" borderId="24" xfId="0" applyFont="1" applyBorder="1">
      <alignment vertical="center"/>
    </xf>
    <xf numFmtId="0" fontId="14" fillId="0" borderId="0" xfId="0" applyFont="1">
      <alignment vertical="center"/>
    </xf>
    <xf numFmtId="0" fontId="18" fillId="0" borderId="25" xfId="0" applyFont="1" applyBorder="1" applyAlignment="1">
      <alignment horizontal="center" vertical="center" shrinkToFit="1"/>
    </xf>
    <xf numFmtId="0" fontId="10" fillId="0" borderId="26" xfId="0" applyFont="1" applyBorder="1" applyAlignment="1">
      <alignment horizontal="center" vertical="center"/>
    </xf>
    <xf numFmtId="41" fontId="10" fillId="0" borderId="25" xfId="1" applyFont="1" applyBorder="1" applyAlignment="1">
      <alignment horizontal="center" vertical="center"/>
    </xf>
    <xf numFmtId="41" fontId="10" fillId="0" borderId="27" xfId="1" applyFont="1" applyBorder="1" applyAlignment="1">
      <alignment horizontal="center" vertical="center"/>
    </xf>
    <xf numFmtId="3" fontId="10" fillId="0" borderId="28" xfId="1" applyNumberFormat="1" applyFont="1" applyBorder="1" applyAlignment="1">
      <alignment horizontal="right" vertical="center"/>
    </xf>
    <xf numFmtId="176" fontId="10" fillId="0" borderId="28" xfId="1" applyNumberFormat="1" applyFont="1" applyBorder="1" applyAlignment="1">
      <alignment horizontal="right" vertical="center"/>
    </xf>
    <xf numFmtId="0" fontId="15" fillId="0" borderId="29" xfId="0" applyFont="1" applyBorder="1">
      <alignment vertical="center"/>
    </xf>
    <xf numFmtId="0" fontId="15" fillId="0" borderId="29" xfId="0" applyFont="1" applyBorder="1" applyAlignment="1">
      <alignment horizontal="center" vertical="center"/>
    </xf>
    <xf numFmtId="41" fontId="14" fillId="0" borderId="29" xfId="0" applyNumberFormat="1" applyFont="1" applyBorder="1">
      <alignment vertical="center"/>
    </xf>
    <xf numFmtId="0" fontId="14" fillId="0" borderId="30" xfId="0" applyFont="1" applyBorder="1">
      <alignment vertical="center"/>
    </xf>
    <xf numFmtId="0" fontId="10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 shrinkToFit="1"/>
    </xf>
    <xf numFmtId="0" fontId="10" fillId="0" borderId="26" xfId="0" applyFont="1" applyBorder="1" applyAlignment="1">
      <alignment horizontal="center" vertical="center"/>
    </xf>
    <xf numFmtId="41" fontId="10" fillId="0" borderId="25" xfId="1" applyFont="1" applyBorder="1" applyAlignment="1">
      <alignment horizontal="center" vertical="center"/>
    </xf>
    <xf numFmtId="177" fontId="10" fillId="0" borderId="27" xfId="1" applyNumberFormat="1" applyFont="1" applyBorder="1" applyAlignment="1">
      <alignment horizontal="right" vertical="center"/>
    </xf>
    <xf numFmtId="177" fontId="10" fillId="0" borderId="25" xfId="1" applyNumberFormat="1" applyFont="1" applyBorder="1" applyAlignment="1">
      <alignment horizontal="right" vertical="center"/>
    </xf>
    <xf numFmtId="178" fontId="10" fillId="0" borderId="25" xfId="0" applyNumberFormat="1" applyFont="1" applyBorder="1" applyAlignment="1">
      <alignment horizontal="right" vertical="center"/>
    </xf>
    <xf numFmtId="0" fontId="14" fillId="0" borderId="26" xfId="0" applyFont="1" applyBorder="1" applyAlignment="1">
      <alignment horizontal="left" vertical="center"/>
    </xf>
    <xf numFmtId="41" fontId="14" fillId="0" borderId="29" xfId="1" applyFont="1" applyBorder="1">
      <alignment vertical="center"/>
    </xf>
    <xf numFmtId="0" fontId="14" fillId="0" borderId="29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41" fontId="10" fillId="0" borderId="20" xfId="1" applyFont="1" applyBorder="1" applyAlignment="1">
      <alignment horizontal="center" vertical="center"/>
    </xf>
    <xf numFmtId="177" fontId="10" fillId="0" borderId="22" xfId="1" applyNumberFormat="1" applyFont="1" applyBorder="1" applyAlignment="1">
      <alignment horizontal="right" vertical="center"/>
    </xf>
    <xf numFmtId="177" fontId="10" fillId="0" borderId="20" xfId="1" applyNumberFormat="1" applyFont="1" applyBorder="1" applyAlignment="1">
      <alignment horizontal="right" vertical="center"/>
    </xf>
    <xf numFmtId="178" fontId="10" fillId="0" borderId="20" xfId="0" applyNumberFormat="1" applyFont="1" applyBorder="1" applyAlignment="1">
      <alignment horizontal="right" vertical="center"/>
    </xf>
    <xf numFmtId="0" fontId="14" fillId="0" borderId="21" xfId="0" applyFont="1" applyBorder="1" applyAlignment="1">
      <alignment horizontal="left" vertical="center" shrinkToFit="1"/>
    </xf>
    <xf numFmtId="41" fontId="14" fillId="0" borderId="0" xfId="2" applyFont="1">
      <alignment vertical="center"/>
    </xf>
    <xf numFmtId="0" fontId="14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0" borderId="24" xfId="0" applyFont="1" applyBorder="1">
      <alignment vertical="center"/>
    </xf>
    <xf numFmtId="0" fontId="14" fillId="0" borderId="21" xfId="0" applyFont="1" applyBorder="1" applyAlignment="1">
      <alignment horizontal="left" vertical="center"/>
    </xf>
    <xf numFmtId="0" fontId="10" fillId="0" borderId="31" xfId="0" applyFont="1" applyBorder="1" applyAlignment="1">
      <alignment horizontal="center" vertical="center"/>
    </xf>
    <xf numFmtId="41" fontId="10" fillId="0" borderId="32" xfId="1" applyFont="1" applyBorder="1" applyAlignment="1">
      <alignment horizontal="center" vertical="center"/>
    </xf>
    <xf numFmtId="177" fontId="10" fillId="0" borderId="33" xfId="1" applyNumberFormat="1" applyFont="1" applyBorder="1" applyAlignment="1">
      <alignment horizontal="right" vertical="center"/>
    </xf>
    <xf numFmtId="177" fontId="10" fillId="0" borderId="32" xfId="1" applyNumberFormat="1" applyFont="1" applyBorder="1" applyAlignment="1">
      <alignment horizontal="right" vertical="center"/>
    </xf>
    <xf numFmtId="178" fontId="10" fillId="0" borderId="32" xfId="0" applyNumberFormat="1" applyFont="1" applyBorder="1" applyAlignment="1">
      <alignment horizontal="right" vertical="center"/>
    </xf>
    <xf numFmtId="41" fontId="14" fillId="0" borderId="34" xfId="1" applyFont="1" applyBorder="1">
      <alignment vertical="center"/>
    </xf>
    <xf numFmtId="3" fontId="10" fillId="0" borderId="25" xfId="1" applyNumberFormat="1" applyFont="1" applyBorder="1" applyAlignment="1">
      <alignment horizontal="right" vertical="center"/>
    </xf>
    <xf numFmtId="176" fontId="10" fillId="0" borderId="25" xfId="1" applyNumberFormat="1" applyFont="1" applyBorder="1" applyAlignment="1">
      <alignment horizontal="right" vertical="center"/>
    </xf>
    <xf numFmtId="0" fontId="19" fillId="0" borderId="29" xfId="0" applyFont="1" applyBorder="1" applyAlignment="1">
      <alignment horizontal="center" vertical="center"/>
    </xf>
    <xf numFmtId="41" fontId="14" fillId="0" borderId="29" xfId="2" applyFont="1" applyBorder="1">
      <alignment vertical="center"/>
    </xf>
    <xf numFmtId="3" fontId="10" fillId="0" borderId="20" xfId="1" applyNumberFormat="1" applyFont="1" applyBorder="1" applyAlignment="1">
      <alignment horizontal="right" vertical="center"/>
    </xf>
    <xf numFmtId="176" fontId="10" fillId="0" borderId="20" xfId="1" applyNumberFormat="1" applyFont="1" applyBorder="1" applyAlignment="1">
      <alignment horizontal="right" vertical="center"/>
    </xf>
    <xf numFmtId="41" fontId="14" fillId="0" borderId="0" xfId="1" applyFont="1">
      <alignment vertical="center"/>
    </xf>
    <xf numFmtId="0" fontId="14" fillId="0" borderId="0" xfId="0" quotePrefix="1" applyFont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3" fontId="10" fillId="0" borderId="32" xfId="1" applyNumberFormat="1" applyFont="1" applyBorder="1" applyAlignment="1">
      <alignment horizontal="right" vertical="center"/>
    </xf>
    <xf numFmtId="176" fontId="10" fillId="0" borderId="32" xfId="1" applyNumberFormat="1" applyFont="1" applyBorder="1" applyAlignment="1">
      <alignment horizontal="right" vertical="center"/>
    </xf>
    <xf numFmtId="0" fontId="18" fillId="0" borderId="35" xfId="0" applyFont="1" applyBorder="1" applyAlignment="1">
      <alignment horizontal="center" vertical="center" shrinkToFit="1"/>
    </xf>
    <xf numFmtId="0" fontId="18" fillId="0" borderId="28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41" fontId="18" fillId="0" borderId="28" xfId="1" applyFont="1" applyBorder="1" applyAlignment="1">
      <alignment horizontal="center" vertical="center"/>
    </xf>
    <xf numFmtId="41" fontId="18" fillId="0" borderId="37" xfId="1" applyFont="1" applyBorder="1" applyAlignment="1">
      <alignment horizontal="center" vertical="center"/>
    </xf>
    <xf numFmtId="3" fontId="18" fillId="0" borderId="28" xfId="1" applyNumberFormat="1" applyFont="1" applyBorder="1" applyAlignment="1">
      <alignment horizontal="right" vertical="center"/>
    </xf>
    <xf numFmtId="176" fontId="18" fillId="0" borderId="28" xfId="1" applyNumberFormat="1" applyFont="1" applyBorder="1" applyAlignment="1">
      <alignment horizontal="right" vertical="center"/>
    </xf>
    <xf numFmtId="0" fontId="14" fillId="0" borderId="38" xfId="0" applyFont="1" applyBorder="1">
      <alignment vertical="center"/>
    </xf>
    <xf numFmtId="0" fontId="14" fillId="0" borderId="38" xfId="0" applyFont="1" applyBorder="1" applyAlignment="1">
      <alignment horizontal="center" vertical="center"/>
    </xf>
    <xf numFmtId="41" fontId="17" fillId="0" borderId="38" xfId="0" applyNumberFormat="1" applyFont="1" applyBorder="1">
      <alignment vertical="center"/>
    </xf>
    <xf numFmtId="0" fontId="17" fillId="0" borderId="39" xfId="0" applyFont="1" applyBorder="1">
      <alignment vertical="center"/>
    </xf>
    <xf numFmtId="0" fontId="10" fillId="0" borderId="21" xfId="0" applyFont="1" applyBorder="1" applyAlignment="1">
      <alignment horizontal="center" vertical="center"/>
    </xf>
    <xf numFmtId="41" fontId="10" fillId="0" borderId="20" xfId="1" applyFont="1" applyBorder="1" applyAlignment="1">
      <alignment horizontal="center" vertical="center"/>
    </xf>
    <xf numFmtId="41" fontId="10" fillId="0" borderId="33" xfId="1" applyFont="1" applyBorder="1" applyAlignment="1">
      <alignment horizontal="center" vertical="center"/>
    </xf>
    <xf numFmtId="3" fontId="10" fillId="0" borderId="32" xfId="1" applyNumberFormat="1" applyFont="1" applyBorder="1" applyAlignment="1">
      <alignment horizontal="right" vertical="center"/>
    </xf>
    <xf numFmtId="41" fontId="14" fillId="0" borderId="0" xfId="0" applyNumberFormat="1" applyFont="1">
      <alignment vertical="center"/>
    </xf>
    <xf numFmtId="0" fontId="10" fillId="0" borderId="25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41" fontId="14" fillId="0" borderId="29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shrinkToFit="1"/>
    </xf>
    <xf numFmtId="0" fontId="18" fillId="0" borderId="40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4" fillId="0" borderId="31" xfId="0" applyFont="1" applyBorder="1" applyAlignment="1">
      <alignment horizontal="left" vertical="center" shrinkToFit="1"/>
    </xf>
    <xf numFmtId="41" fontId="14" fillId="0" borderId="34" xfId="2" applyFont="1" applyBorder="1">
      <alignment vertical="center"/>
    </xf>
    <xf numFmtId="0" fontId="14" fillId="0" borderId="34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14" fillId="0" borderId="34" xfId="0" quotePrefix="1" applyFont="1" applyBorder="1" applyAlignment="1">
      <alignment horizontal="center" vertical="center"/>
    </xf>
    <xf numFmtId="0" fontId="14" fillId="0" borderId="41" xfId="0" applyFont="1" applyBorder="1">
      <alignment vertical="center"/>
    </xf>
    <xf numFmtId="177" fontId="18" fillId="0" borderId="37" xfId="1" applyNumberFormat="1" applyFont="1" applyBorder="1" applyAlignment="1">
      <alignment horizontal="right" vertical="center"/>
    </xf>
    <xf numFmtId="177" fontId="18" fillId="0" borderId="28" xfId="1" applyNumberFormat="1" applyFont="1" applyBorder="1" applyAlignment="1">
      <alignment horizontal="right" vertical="center"/>
    </xf>
    <xf numFmtId="0" fontId="17" fillId="0" borderId="38" xfId="0" applyFont="1" applyBorder="1">
      <alignment vertical="center"/>
    </xf>
    <xf numFmtId="0" fontId="17" fillId="0" borderId="38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41" fontId="10" fillId="0" borderId="28" xfId="1" applyFont="1" applyBorder="1" applyAlignment="1">
      <alignment horizontal="center" vertical="center"/>
    </xf>
    <xf numFmtId="177" fontId="10" fillId="0" borderId="37" xfId="1" applyNumberFormat="1" applyFont="1" applyBorder="1" applyAlignment="1">
      <alignment horizontal="right" vertical="center"/>
    </xf>
    <xf numFmtId="177" fontId="10" fillId="0" borderId="28" xfId="1" applyNumberFormat="1" applyFont="1" applyBorder="1" applyAlignment="1">
      <alignment horizontal="right" vertical="center"/>
    </xf>
    <xf numFmtId="0" fontId="14" fillId="0" borderId="36" xfId="0" applyFont="1" applyBorder="1">
      <alignment vertical="center"/>
    </xf>
    <xf numFmtId="41" fontId="14" fillId="0" borderId="38" xfId="0" applyNumberFormat="1" applyFont="1" applyBorder="1">
      <alignment vertical="center"/>
    </xf>
    <xf numFmtId="0" fontId="14" fillId="0" borderId="39" xfId="0" applyFont="1" applyBorder="1">
      <alignment vertical="center"/>
    </xf>
    <xf numFmtId="177" fontId="10" fillId="0" borderId="0" xfId="1" applyNumberFormat="1" applyFont="1">
      <alignment vertical="center"/>
    </xf>
    <xf numFmtId="178" fontId="10" fillId="0" borderId="25" xfId="1" applyNumberFormat="1" applyFont="1" applyBorder="1" applyAlignment="1">
      <alignment horizontal="right" vertical="center"/>
    </xf>
    <xf numFmtId="0" fontId="14" fillId="0" borderId="21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177" fontId="10" fillId="0" borderId="34" xfId="1" applyNumberFormat="1" applyFont="1" applyBorder="1">
      <alignment vertical="center"/>
    </xf>
    <xf numFmtId="178" fontId="10" fillId="0" borderId="32" xfId="1" applyNumberFormat="1" applyFont="1" applyBorder="1" applyAlignment="1">
      <alignment horizontal="right" vertical="center"/>
    </xf>
    <xf numFmtId="0" fontId="14" fillId="0" borderId="31" xfId="0" applyFont="1" applyBorder="1" applyAlignment="1">
      <alignment horizontal="left" vertical="center"/>
    </xf>
    <xf numFmtId="0" fontId="18" fillId="0" borderId="35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41" fontId="10" fillId="0" borderId="22" xfId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41" fontId="10" fillId="0" borderId="27" xfId="1" applyFont="1" applyBorder="1" applyAlignment="1">
      <alignment horizontal="center" vertical="center"/>
    </xf>
    <xf numFmtId="0" fontId="14" fillId="0" borderId="29" xfId="0" applyFont="1" applyBorder="1">
      <alignment vertical="center"/>
    </xf>
    <xf numFmtId="41" fontId="10" fillId="0" borderId="22" xfId="1" applyFont="1" applyBorder="1" applyAlignment="1">
      <alignment horizontal="center" vertical="center"/>
    </xf>
    <xf numFmtId="41" fontId="14" fillId="0" borderId="0" xfId="2" applyFont="1" applyAlignment="1">
      <alignment horizontal="center" vertical="center"/>
    </xf>
    <xf numFmtId="0" fontId="17" fillId="0" borderId="42" xfId="0" applyFont="1" applyBorder="1" applyAlignment="1">
      <alignment horizontal="left" vertical="center"/>
    </xf>
    <xf numFmtId="41" fontId="14" fillId="0" borderId="43" xfId="1" applyFont="1" applyBorder="1">
      <alignment vertical="center"/>
    </xf>
    <xf numFmtId="0" fontId="14" fillId="0" borderId="43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44" xfId="0" applyFont="1" applyBorder="1">
      <alignment vertical="center"/>
    </xf>
    <xf numFmtId="0" fontId="14" fillId="2" borderId="45" xfId="0" applyFont="1" applyFill="1" applyBorder="1" applyAlignment="1">
      <alignment horizontal="left" vertical="center"/>
    </xf>
    <xf numFmtId="41" fontId="14" fillId="2" borderId="46" xfId="2" applyFont="1" applyFill="1" applyBorder="1">
      <alignment vertical="center"/>
    </xf>
    <xf numFmtId="0" fontId="14" fillId="2" borderId="46" xfId="0" applyFont="1" applyFill="1" applyBorder="1" applyAlignment="1">
      <alignment horizontal="center" vertical="center"/>
    </xf>
    <xf numFmtId="0" fontId="19" fillId="2" borderId="46" xfId="0" applyFont="1" applyFill="1" applyBorder="1" applyAlignment="1">
      <alignment horizontal="center" vertical="center"/>
    </xf>
    <xf numFmtId="0" fontId="14" fillId="2" borderId="46" xfId="0" quotePrefix="1" applyFont="1" applyFill="1" applyBorder="1" applyAlignment="1">
      <alignment horizontal="center" vertical="center"/>
    </xf>
    <xf numFmtId="0" fontId="14" fillId="2" borderId="47" xfId="0" applyFont="1" applyFill="1" applyBorder="1">
      <alignment vertical="center"/>
    </xf>
    <xf numFmtId="41" fontId="10" fillId="0" borderId="33" xfId="1" applyFont="1" applyBorder="1" applyAlignment="1">
      <alignment horizontal="center" vertical="center"/>
    </xf>
    <xf numFmtId="0" fontId="14" fillId="0" borderId="48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7" fillId="0" borderId="26" xfId="0" applyFont="1" applyBorder="1" applyAlignment="1">
      <alignment horizontal="left" vertical="center"/>
    </xf>
    <xf numFmtId="3" fontId="14" fillId="0" borderId="0" xfId="0" applyNumberFormat="1" applyFo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41" fontId="10" fillId="0" borderId="9" xfId="1" applyFont="1" applyBorder="1" applyAlignment="1">
      <alignment horizontal="center" vertical="center"/>
    </xf>
    <xf numFmtId="177" fontId="10" fillId="0" borderId="12" xfId="1" applyNumberFormat="1" applyFont="1" applyBorder="1" applyAlignment="1">
      <alignment horizontal="right" vertical="center"/>
    </xf>
    <xf numFmtId="3" fontId="10" fillId="0" borderId="9" xfId="1" applyNumberFormat="1" applyFont="1" applyBorder="1" applyAlignment="1">
      <alignment horizontal="right" vertical="center"/>
    </xf>
    <xf numFmtId="176" fontId="10" fillId="0" borderId="9" xfId="1" applyNumberFormat="1" applyFont="1" applyBorder="1" applyAlignment="1">
      <alignment horizontal="right" vertical="center"/>
    </xf>
    <xf numFmtId="0" fontId="14" fillId="0" borderId="1" xfId="0" quotePrefix="1" applyFont="1" applyBorder="1" applyAlignment="1">
      <alignment horizontal="left" vertical="center" shrinkToFit="1"/>
    </xf>
    <xf numFmtId="41" fontId="14" fillId="0" borderId="1" xfId="2" applyFont="1" applyBorder="1">
      <alignment vertical="center"/>
    </xf>
    <xf numFmtId="0" fontId="14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4" fillId="0" borderId="1" xfId="0" quotePrefix="1" applyFont="1" applyBorder="1" applyAlignment="1">
      <alignment horizontal="center" vertical="center"/>
    </xf>
    <xf numFmtId="0" fontId="14" fillId="0" borderId="49" xfId="0" applyFont="1" applyBorder="1">
      <alignment vertical="center"/>
    </xf>
    <xf numFmtId="176" fontId="10" fillId="0" borderId="32" xfId="1" applyNumberFormat="1" applyFont="1" applyBorder="1" applyAlignment="1">
      <alignment horizontal="right" vertical="center"/>
    </xf>
    <xf numFmtId="0" fontId="10" fillId="0" borderId="36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 shrinkToFit="1"/>
    </xf>
    <xf numFmtId="0" fontId="10" fillId="0" borderId="36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shrinkToFit="1"/>
    </xf>
    <xf numFmtId="0" fontId="18" fillId="0" borderId="25" xfId="0" applyFont="1" applyBorder="1" applyAlignment="1">
      <alignment horizontal="center" vertical="center"/>
    </xf>
    <xf numFmtId="41" fontId="10" fillId="0" borderId="37" xfId="1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 shrinkToFit="1"/>
    </xf>
    <xf numFmtId="41" fontId="10" fillId="0" borderId="25" xfId="1" applyFont="1" applyBorder="1" applyAlignment="1">
      <alignment horizontal="right" vertical="center"/>
    </xf>
    <xf numFmtId="41" fontId="10" fillId="0" borderId="27" xfId="1" applyFont="1" applyBorder="1" applyAlignment="1">
      <alignment horizontal="right" vertical="center"/>
    </xf>
    <xf numFmtId="0" fontId="14" fillId="0" borderId="36" xfId="0" applyFont="1" applyBorder="1" applyAlignment="1">
      <alignment horizontal="left" vertical="center"/>
    </xf>
    <xf numFmtId="41" fontId="14" fillId="0" borderId="38" xfId="1" applyFont="1" applyBorder="1">
      <alignment vertical="center"/>
    </xf>
    <xf numFmtId="0" fontId="19" fillId="0" borderId="38" xfId="0" applyFont="1" applyBorder="1" applyAlignment="1">
      <alignment horizontal="center" vertical="center"/>
    </xf>
    <xf numFmtId="0" fontId="14" fillId="0" borderId="38" xfId="0" quotePrefix="1" applyFont="1" applyBorder="1" applyAlignment="1">
      <alignment horizontal="center" vertical="center"/>
    </xf>
    <xf numFmtId="41" fontId="14" fillId="0" borderId="38" xfId="2" applyFont="1" applyBorder="1">
      <alignment vertical="center"/>
    </xf>
    <xf numFmtId="41" fontId="14" fillId="0" borderId="38" xfId="1" applyFont="1" applyBorder="1" applyAlignment="1">
      <alignment vertical="center" shrinkToFit="1"/>
    </xf>
    <xf numFmtId="0" fontId="14" fillId="0" borderId="29" xfId="0" quotePrefix="1" applyFont="1" applyBorder="1" applyAlignment="1">
      <alignment horizontal="center" vertical="center"/>
    </xf>
    <xf numFmtId="41" fontId="18" fillId="0" borderId="25" xfId="1" applyFont="1" applyBorder="1" applyAlignment="1">
      <alignment horizontal="center" vertical="center"/>
    </xf>
    <xf numFmtId="41" fontId="17" fillId="0" borderId="29" xfId="2" applyFont="1" applyBorder="1">
      <alignment vertical="center"/>
    </xf>
    <xf numFmtId="0" fontId="17" fillId="0" borderId="30" xfId="0" applyFont="1" applyBorder="1">
      <alignment vertical="center"/>
    </xf>
    <xf numFmtId="0" fontId="10" fillId="0" borderId="21" xfId="0" applyFont="1" applyBorder="1" applyAlignment="1">
      <alignment horizontal="center" vertical="center" wrapText="1"/>
    </xf>
    <xf numFmtId="176" fontId="10" fillId="0" borderId="25" xfId="1" applyNumberFormat="1" applyFont="1" applyBorder="1" applyAlignment="1">
      <alignment horizontal="right" vertical="center"/>
    </xf>
    <xf numFmtId="0" fontId="15" fillId="0" borderId="36" xfId="0" applyFont="1" applyBorder="1" applyAlignment="1">
      <alignment vertical="center" shrinkToFit="1"/>
    </xf>
    <xf numFmtId="176" fontId="10" fillId="0" borderId="28" xfId="1" applyNumberFormat="1" applyFont="1" applyBorder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41" fontId="10" fillId="0" borderId="12" xfId="1" applyFont="1" applyBorder="1" applyAlignment="1">
      <alignment horizontal="center" vertical="center"/>
    </xf>
    <xf numFmtId="176" fontId="10" fillId="0" borderId="11" xfId="1" applyNumberFormat="1" applyFont="1" applyBorder="1" applyAlignment="1">
      <alignment horizontal="right" vertical="center"/>
    </xf>
    <xf numFmtId="0" fontId="14" fillId="0" borderId="10" xfId="0" applyFont="1" applyBorder="1" applyAlignment="1">
      <alignment horizontal="left" vertical="center"/>
    </xf>
    <xf numFmtId="41" fontId="14" fillId="0" borderId="1" xfId="1" applyFont="1" applyBorder="1">
      <alignment vertical="center"/>
    </xf>
    <xf numFmtId="3" fontId="10" fillId="0" borderId="0" xfId="0" applyNumberFormat="1" applyFont="1">
      <alignment vertical="center"/>
    </xf>
    <xf numFmtId="0" fontId="10" fillId="0" borderId="0" xfId="0" applyFont="1" applyAlignment="1">
      <alignment horizontal="center" vertical="center"/>
    </xf>
    <xf numFmtId="41" fontId="10" fillId="0" borderId="0" xfId="1" applyFont="1" applyAlignment="1">
      <alignment horizontal="center" vertical="center"/>
    </xf>
    <xf numFmtId="3" fontId="10" fillId="0" borderId="0" xfId="1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7" fontId="10" fillId="0" borderId="0" xfId="1" applyNumberFormat="1" applyFont="1" applyAlignment="1">
      <alignment horizontal="right" vertical="center"/>
    </xf>
    <xf numFmtId="178" fontId="10" fillId="0" borderId="0" xfId="1" applyNumberFormat="1" applyFont="1">
      <alignment vertical="center"/>
    </xf>
    <xf numFmtId="0" fontId="15" fillId="0" borderId="0" xfId="0" applyFont="1" applyAlignment="1">
      <alignment horizontal="left" vertical="center"/>
    </xf>
    <xf numFmtId="41" fontId="6" fillId="0" borderId="0" xfId="1" applyFont="1">
      <alignment vertical="center"/>
    </xf>
    <xf numFmtId="0" fontId="20" fillId="0" borderId="0" xfId="0" applyFont="1" applyAlignment="1">
      <alignment horizontal="left" vertical="center"/>
    </xf>
    <xf numFmtId="41" fontId="13" fillId="0" borderId="0" xfId="1" applyFont="1" applyAlignment="1">
      <alignment horizontal="center" vertical="center"/>
    </xf>
    <xf numFmtId="177" fontId="13" fillId="0" borderId="0" xfId="1" applyNumberFormat="1" applyFont="1" applyAlignment="1">
      <alignment horizontal="right" vertical="center"/>
    </xf>
    <xf numFmtId="178" fontId="13" fillId="0" borderId="0" xfId="1" applyNumberFormat="1" applyFont="1">
      <alignment vertical="center"/>
    </xf>
    <xf numFmtId="0" fontId="10" fillId="0" borderId="0" xfId="0" applyFont="1" applyAlignment="1">
      <alignment horizontal="right" vertical="center"/>
    </xf>
    <xf numFmtId="0" fontId="12" fillId="0" borderId="50" xfId="0" applyFont="1" applyBorder="1" applyAlignment="1">
      <alignment horizontal="center" vertical="center"/>
    </xf>
    <xf numFmtId="177" fontId="12" fillId="0" borderId="3" xfId="1" applyNumberFormat="1" applyFont="1" applyBorder="1" applyAlignment="1">
      <alignment horizontal="center" vertical="center" wrapText="1"/>
    </xf>
    <xf numFmtId="41" fontId="12" fillId="0" borderId="51" xfId="1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177" fontId="12" fillId="0" borderId="9" xfId="1" applyNumberFormat="1" applyFont="1" applyBorder="1" applyAlignment="1">
      <alignment horizontal="center" vertical="center" wrapText="1"/>
    </xf>
    <xf numFmtId="41" fontId="12" fillId="0" borderId="53" xfId="1" applyFont="1" applyBorder="1" applyAlignment="1">
      <alignment horizontal="center" vertical="center"/>
    </xf>
    <xf numFmtId="178" fontId="12" fillId="0" borderId="53" xfId="1" applyNumberFormat="1" applyFont="1" applyBorder="1" applyAlignment="1">
      <alignment horizontal="center" vertical="center"/>
    </xf>
    <xf numFmtId="41" fontId="12" fillId="0" borderId="14" xfId="1" applyFont="1" applyBorder="1" applyAlignment="1">
      <alignment horizontal="center" vertical="center"/>
    </xf>
    <xf numFmtId="177" fontId="12" fillId="0" borderId="14" xfId="1" applyNumberFormat="1" applyFont="1" applyBorder="1" applyAlignment="1">
      <alignment horizontal="right" vertical="center"/>
    </xf>
    <xf numFmtId="177" fontId="12" fillId="0" borderId="54" xfId="1" applyNumberFormat="1" applyFont="1" applyBorder="1" applyAlignment="1">
      <alignment horizontal="right" vertical="center"/>
    </xf>
    <xf numFmtId="178" fontId="12" fillId="0" borderId="54" xfId="1" applyNumberFormat="1" applyFont="1" applyBorder="1">
      <alignment vertical="center"/>
    </xf>
    <xf numFmtId="0" fontId="15" fillId="0" borderId="55" xfId="0" applyFont="1" applyBorder="1">
      <alignment vertical="center"/>
    </xf>
    <xf numFmtId="0" fontId="15" fillId="0" borderId="56" xfId="0" applyFont="1" applyBorder="1">
      <alignment vertical="center"/>
    </xf>
    <xf numFmtId="41" fontId="17" fillId="0" borderId="56" xfId="1" applyFont="1" applyBorder="1" applyAlignment="1">
      <alignment horizontal="center" vertical="center"/>
    </xf>
    <xf numFmtId="0" fontId="16" fillId="0" borderId="57" xfId="0" applyFont="1" applyBorder="1">
      <alignment vertical="center"/>
    </xf>
    <xf numFmtId="0" fontId="18" fillId="0" borderId="23" xfId="0" applyFont="1" applyBorder="1" applyAlignment="1">
      <alignment horizontal="center" vertical="center"/>
    </xf>
    <xf numFmtId="0" fontId="18" fillId="0" borderId="58" xfId="0" applyFont="1" applyBorder="1" applyAlignment="1">
      <alignment horizontal="center" vertical="center"/>
    </xf>
    <xf numFmtId="41" fontId="12" fillId="0" borderId="59" xfId="1" applyFont="1" applyBorder="1" applyAlignment="1">
      <alignment horizontal="center" vertical="center"/>
    </xf>
    <xf numFmtId="177" fontId="12" fillId="0" borderId="59" xfId="1" applyNumberFormat="1" applyFont="1" applyBorder="1" applyAlignment="1">
      <alignment horizontal="right" vertical="center"/>
    </xf>
    <xf numFmtId="178" fontId="12" fillId="0" borderId="59" xfId="1" applyNumberFormat="1" applyFont="1" applyBorder="1">
      <alignment vertical="center"/>
    </xf>
    <xf numFmtId="0" fontId="15" fillId="0" borderId="58" xfId="0" applyFont="1" applyBorder="1" applyAlignment="1">
      <alignment horizontal="left" vertical="center"/>
    </xf>
    <xf numFmtId="41" fontId="14" fillId="0" borderId="60" xfId="1" applyFont="1" applyBorder="1">
      <alignment vertical="center"/>
    </xf>
    <xf numFmtId="0" fontId="14" fillId="0" borderId="60" xfId="0" applyFont="1" applyBorder="1">
      <alignment vertical="center"/>
    </xf>
    <xf numFmtId="0" fontId="14" fillId="0" borderId="60" xfId="0" applyFont="1" applyBorder="1" applyAlignment="1">
      <alignment horizontal="center" vertical="center"/>
    </xf>
    <xf numFmtId="41" fontId="17" fillId="0" borderId="60" xfId="1" applyFont="1" applyBorder="1">
      <alignment vertical="center"/>
    </xf>
    <xf numFmtId="0" fontId="17" fillId="0" borderId="61" xfId="0" applyFont="1" applyBorder="1">
      <alignment vertical="center"/>
    </xf>
    <xf numFmtId="41" fontId="10" fillId="0" borderId="19" xfId="1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41" fontId="12" fillId="0" borderId="62" xfId="1" applyFont="1" applyBorder="1" applyAlignment="1">
      <alignment horizontal="center" vertical="center"/>
    </xf>
    <xf numFmtId="177" fontId="12" fillId="0" borderId="62" xfId="1" applyNumberFormat="1" applyFont="1" applyBorder="1" applyAlignment="1">
      <alignment horizontal="right" vertical="center"/>
    </xf>
    <xf numFmtId="178" fontId="12" fillId="0" borderId="62" xfId="1" applyNumberFormat="1" applyFont="1" applyBorder="1">
      <alignment vertical="center"/>
    </xf>
    <xf numFmtId="0" fontId="15" fillId="0" borderId="21" xfId="0" applyFont="1" applyBorder="1" applyAlignment="1">
      <alignment horizontal="left" vertical="center"/>
    </xf>
    <xf numFmtId="41" fontId="17" fillId="0" borderId="0" xfId="1" applyFont="1">
      <alignment vertical="center"/>
    </xf>
    <xf numFmtId="0" fontId="14" fillId="0" borderId="63" xfId="0" applyFont="1" applyBorder="1" applyAlignment="1">
      <alignment horizontal="center" vertical="center"/>
    </xf>
    <xf numFmtId="41" fontId="10" fillId="0" borderId="64" xfId="1" applyFont="1" applyBorder="1" applyAlignment="1">
      <alignment horizontal="right" vertical="center"/>
    </xf>
    <xf numFmtId="177" fontId="10" fillId="0" borderId="64" xfId="1" applyNumberFormat="1" applyFont="1" applyBorder="1" applyAlignment="1">
      <alignment horizontal="right" vertical="center"/>
    </xf>
    <xf numFmtId="178" fontId="10" fillId="0" borderId="64" xfId="1" applyNumberFormat="1" applyFont="1" applyBorder="1" applyAlignment="1">
      <alignment horizontal="right" vertical="center"/>
    </xf>
    <xf numFmtId="0" fontId="14" fillId="0" borderId="65" xfId="0" applyFont="1" applyBorder="1" applyAlignment="1">
      <alignment horizontal="center" vertical="center"/>
    </xf>
    <xf numFmtId="41" fontId="10" fillId="0" borderId="62" xfId="1" applyFont="1" applyBorder="1" applyAlignment="1">
      <alignment horizontal="right" vertical="center"/>
    </xf>
    <xf numFmtId="177" fontId="10" fillId="0" borderId="62" xfId="1" applyNumberFormat="1" applyFont="1" applyBorder="1" applyAlignment="1">
      <alignment horizontal="right" vertical="center"/>
    </xf>
    <xf numFmtId="178" fontId="10" fillId="0" borderId="62" xfId="1" applyNumberFormat="1" applyFont="1" applyBorder="1" applyAlignment="1">
      <alignment horizontal="right" vertical="center"/>
    </xf>
    <xf numFmtId="177" fontId="14" fillId="0" borderId="0" xfId="1" applyNumberFormat="1" applyFont="1">
      <alignment vertical="center"/>
    </xf>
    <xf numFmtId="0" fontId="14" fillId="0" borderId="66" xfId="0" applyFont="1" applyBorder="1" applyAlignment="1">
      <alignment horizontal="center" vertical="center"/>
    </xf>
    <xf numFmtId="41" fontId="10" fillId="0" borderId="54" xfId="1" applyFont="1" applyBorder="1" applyAlignment="1">
      <alignment horizontal="right" vertical="center"/>
    </xf>
    <xf numFmtId="177" fontId="10" fillId="0" borderId="54" xfId="1" applyNumberFormat="1" applyFont="1" applyBorder="1" applyAlignment="1">
      <alignment horizontal="right" vertical="center"/>
    </xf>
    <xf numFmtId="178" fontId="10" fillId="0" borderId="54" xfId="1" applyNumberFormat="1" applyFont="1" applyBorder="1" applyAlignment="1">
      <alignment horizontal="right" vertical="center"/>
    </xf>
    <xf numFmtId="41" fontId="10" fillId="0" borderId="64" xfId="1" applyFont="1" applyBorder="1" applyAlignment="1">
      <alignment horizontal="center" vertical="center"/>
    </xf>
    <xf numFmtId="178" fontId="10" fillId="0" borderId="64" xfId="1" applyNumberFormat="1" applyFont="1" applyBorder="1">
      <alignment vertical="center"/>
    </xf>
    <xf numFmtId="41" fontId="10" fillId="0" borderId="62" xfId="1" applyFont="1" applyBorder="1" applyAlignment="1">
      <alignment horizontal="center" vertical="center"/>
    </xf>
    <xf numFmtId="178" fontId="10" fillId="0" borderId="62" xfId="1" applyNumberFormat="1" applyFont="1" applyBorder="1">
      <alignment vertical="center"/>
    </xf>
    <xf numFmtId="0" fontId="14" fillId="0" borderId="67" xfId="0" applyFont="1" applyBorder="1" applyAlignment="1">
      <alignment horizontal="left" vertical="center"/>
    </xf>
    <xf numFmtId="41" fontId="10" fillId="0" borderId="54" xfId="1" applyFont="1" applyBorder="1" applyAlignment="1">
      <alignment horizontal="center" vertical="center"/>
    </xf>
    <xf numFmtId="178" fontId="10" fillId="0" borderId="54" xfId="1" applyNumberFormat="1" applyFont="1" applyBorder="1">
      <alignment vertical="center"/>
    </xf>
    <xf numFmtId="0" fontId="14" fillId="0" borderId="36" xfId="0" applyFont="1" applyBorder="1" applyAlignment="1">
      <alignment horizontal="center" vertical="center" wrapText="1"/>
    </xf>
    <xf numFmtId="41" fontId="10" fillId="0" borderId="68" xfId="1" applyFont="1" applyBorder="1" applyAlignment="1">
      <alignment horizontal="center" vertical="center"/>
    </xf>
    <xf numFmtId="177" fontId="10" fillId="0" borderId="68" xfId="1" applyNumberFormat="1" applyFont="1" applyBorder="1" applyAlignment="1">
      <alignment horizontal="right" vertical="center"/>
    </xf>
    <xf numFmtId="178" fontId="10" fillId="0" borderId="68" xfId="1" applyNumberFormat="1" applyFont="1" applyBorder="1">
      <alignment vertical="center"/>
    </xf>
    <xf numFmtId="41" fontId="14" fillId="0" borderId="0" xfId="1" applyFont="1" applyAlignment="1">
      <alignment vertical="center" shrinkToFit="1"/>
    </xf>
    <xf numFmtId="179" fontId="14" fillId="0" borderId="0" xfId="0" applyNumberFormat="1" applyFont="1" applyAlignment="1">
      <alignment horizontal="center" vertical="center"/>
    </xf>
    <xf numFmtId="10" fontId="14" fillId="0" borderId="0" xfId="0" applyNumberFormat="1" applyFont="1" applyAlignment="1">
      <alignment horizontal="center" vertical="center"/>
    </xf>
    <xf numFmtId="0" fontId="14" fillId="0" borderId="69" xfId="0" applyFont="1" applyBorder="1" applyAlignment="1">
      <alignment horizontal="left" vertical="center"/>
    </xf>
    <xf numFmtId="0" fontId="14" fillId="0" borderId="34" xfId="0" applyFont="1" applyBorder="1">
      <alignment vertical="center"/>
    </xf>
    <xf numFmtId="182" fontId="14" fillId="0" borderId="34" xfId="0" applyNumberFormat="1" applyFont="1" applyBorder="1" applyAlignment="1">
      <alignment horizontal="center" vertical="center" shrinkToFit="1"/>
    </xf>
    <xf numFmtId="0" fontId="14" fillId="0" borderId="13" xfId="0" applyFont="1" applyBorder="1" applyAlignment="1">
      <alignment horizontal="center" vertical="center"/>
    </xf>
    <xf numFmtId="41" fontId="10" fillId="0" borderId="52" xfId="1" applyFont="1" applyBorder="1" applyAlignment="1">
      <alignment horizontal="center" vertical="center"/>
    </xf>
    <xf numFmtId="177" fontId="10" fillId="0" borderId="52" xfId="1" applyNumberFormat="1" applyFont="1" applyBorder="1" applyAlignment="1">
      <alignment horizontal="right" vertical="center"/>
    </xf>
    <xf numFmtId="178" fontId="10" fillId="0" borderId="52" xfId="1" applyNumberFormat="1" applyFont="1" applyBorder="1">
      <alignment vertical="center"/>
    </xf>
    <xf numFmtId="0" fontId="18" fillId="0" borderId="20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left" vertical="center"/>
    </xf>
    <xf numFmtId="0" fontId="10" fillId="0" borderId="48" xfId="0" applyFont="1" applyBorder="1" applyAlignment="1">
      <alignment horizontal="center" vertical="center"/>
    </xf>
    <xf numFmtId="0" fontId="14" fillId="0" borderId="48" xfId="0" applyFont="1" applyBorder="1">
      <alignment vertical="center"/>
    </xf>
    <xf numFmtId="0" fontId="17" fillId="0" borderId="29" xfId="0" applyFont="1" applyBorder="1" applyAlignment="1">
      <alignment horizontal="left" vertical="center"/>
    </xf>
    <xf numFmtId="0" fontId="14" fillId="0" borderId="26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41" fontId="18" fillId="0" borderId="64" xfId="1" applyFont="1" applyBorder="1" applyAlignment="1">
      <alignment horizontal="center" vertical="center"/>
    </xf>
    <xf numFmtId="177" fontId="18" fillId="0" borderId="64" xfId="1" applyNumberFormat="1" applyFont="1" applyBorder="1" applyAlignment="1">
      <alignment horizontal="right" vertical="center"/>
    </xf>
    <xf numFmtId="178" fontId="18" fillId="0" borderId="64" xfId="1" applyNumberFormat="1" applyFont="1" applyBorder="1">
      <alignment vertical="center"/>
    </xf>
    <xf numFmtId="41" fontId="17" fillId="0" borderId="29" xfId="0" applyNumberFormat="1" applyFont="1" applyBorder="1">
      <alignment vertical="center"/>
    </xf>
    <xf numFmtId="9" fontId="10" fillId="0" borderId="20" xfId="3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4" xfId="0" applyFont="1" applyBorder="1" applyAlignment="1">
      <alignment horizontal="left" vertical="center"/>
    </xf>
    <xf numFmtId="0" fontId="14" fillId="0" borderId="26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19" xfId="0" applyFont="1" applyBorder="1">
      <alignment vertical="center"/>
    </xf>
    <xf numFmtId="0" fontId="14" fillId="0" borderId="20" xfId="0" applyFont="1" applyBorder="1">
      <alignment vertical="center"/>
    </xf>
    <xf numFmtId="0" fontId="17" fillId="0" borderId="67" xfId="0" applyFont="1" applyBorder="1" applyAlignment="1">
      <alignment horizontal="left" vertical="center"/>
    </xf>
    <xf numFmtId="41" fontId="17" fillId="0" borderId="29" xfId="1" applyFont="1" applyBorder="1">
      <alignment vertical="center"/>
    </xf>
    <xf numFmtId="41" fontId="15" fillId="0" borderId="0" xfId="1" applyFont="1">
      <alignment vertical="center"/>
    </xf>
    <xf numFmtId="41" fontId="18" fillId="0" borderId="68" xfId="1" applyFont="1" applyBorder="1" applyAlignment="1">
      <alignment horizontal="center" vertical="center"/>
    </xf>
    <xf numFmtId="177" fontId="18" fillId="0" borderId="68" xfId="1" applyNumberFormat="1" applyFont="1" applyBorder="1" applyAlignment="1">
      <alignment horizontal="right" vertical="center"/>
    </xf>
    <xf numFmtId="178" fontId="18" fillId="0" borderId="68" xfId="1" applyNumberFormat="1" applyFont="1" applyBorder="1">
      <alignment vertical="center"/>
    </xf>
    <xf numFmtId="0" fontId="14" fillId="0" borderId="38" xfId="0" applyFont="1" applyBorder="1" applyAlignment="1">
      <alignment horizontal="left" vertical="center"/>
    </xf>
    <xf numFmtId="41" fontId="17" fillId="0" borderId="38" xfId="1" applyFont="1" applyBorder="1">
      <alignment vertical="center"/>
    </xf>
    <xf numFmtId="0" fontId="18" fillId="0" borderId="36" xfId="0" applyFont="1" applyBorder="1" applyAlignment="1">
      <alignment horizontal="center" vertical="center"/>
    </xf>
    <xf numFmtId="41" fontId="10" fillId="0" borderId="68" xfId="1" applyFont="1" applyBorder="1">
      <alignment vertical="center"/>
    </xf>
    <xf numFmtId="177" fontId="10" fillId="0" borderId="68" xfId="1" applyNumberFormat="1" applyFont="1" applyBorder="1">
      <alignment vertical="center"/>
    </xf>
    <xf numFmtId="178" fontId="10" fillId="0" borderId="68" xfId="1" applyNumberFormat="1" applyFont="1" applyBorder="1">
      <alignment vertical="center"/>
    </xf>
    <xf numFmtId="0" fontId="14" fillId="0" borderId="38" xfId="0" applyFont="1" applyBorder="1" applyAlignment="1">
      <alignment horizontal="left" vertical="center" shrinkToFit="1"/>
    </xf>
    <xf numFmtId="0" fontId="14" fillId="0" borderId="0" xfId="0" applyFont="1" applyAlignment="1">
      <alignment horizontal="left" vertical="center" shrinkToFit="1"/>
    </xf>
    <xf numFmtId="0" fontId="14" fillId="0" borderId="69" xfId="0" applyFont="1" applyBorder="1" applyAlignment="1">
      <alignment horizontal="left" vertical="center" shrinkToFit="1"/>
    </xf>
    <xf numFmtId="0" fontId="14" fillId="0" borderId="63" xfId="0" applyFont="1" applyBorder="1" applyAlignment="1">
      <alignment horizontal="center" vertical="center" wrapText="1"/>
    </xf>
    <xf numFmtId="0" fontId="14" fillId="0" borderId="67" xfId="0" applyFont="1" applyBorder="1" applyAlignment="1">
      <alignment horizontal="left" vertical="center" shrinkToFit="1"/>
    </xf>
    <xf numFmtId="0" fontId="14" fillId="0" borderId="66" xfId="0" applyFont="1" applyBorder="1" applyAlignment="1">
      <alignment horizontal="center" vertical="center" wrapText="1"/>
    </xf>
    <xf numFmtId="41" fontId="18" fillId="0" borderId="19" xfId="1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41" fontId="18" fillId="0" borderId="54" xfId="1" applyFont="1" applyBorder="1" applyAlignment="1">
      <alignment horizontal="center" vertical="center"/>
    </xf>
    <xf numFmtId="177" fontId="18" fillId="0" borderId="54" xfId="1" applyNumberFormat="1" applyFont="1" applyBorder="1" applyAlignment="1">
      <alignment horizontal="right" vertical="center"/>
    </xf>
    <xf numFmtId="178" fontId="18" fillId="0" borderId="54" xfId="1" applyNumberFormat="1" applyFont="1" applyBorder="1">
      <alignment vertical="center"/>
    </xf>
    <xf numFmtId="0" fontId="17" fillId="0" borderId="25" xfId="0" applyFont="1" applyBorder="1" applyAlignment="1">
      <alignment vertical="center" shrinkToFit="1"/>
    </xf>
    <xf numFmtId="41" fontId="10" fillId="0" borderId="68" xfId="1" applyFont="1" applyBorder="1" applyAlignment="1">
      <alignment horizontal="center" vertical="center"/>
    </xf>
    <xf numFmtId="177" fontId="10" fillId="0" borderId="68" xfId="1" applyNumberFormat="1" applyFont="1" applyBorder="1" applyAlignment="1">
      <alignment horizontal="right" vertical="center"/>
    </xf>
    <xf numFmtId="0" fontId="17" fillId="0" borderId="20" xfId="0" applyFont="1" applyBorder="1" applyAlignment="1">
      <alignment vertical="center" shrinkToFit="1"/>
    </xf>
    <xf numFmtId="41" fontId="10" fillId="0" borderId="64" xfId="2" applyFont="1" applyBorder="1" applyAlignment="1">
      <alignment horizontal="center" vertical="center" wrapText="1"/>
    </xf>
    <xf numFmtId="177" fontId="10" fillId="0" borderId="64" xfId="2" applyNumberFormat="1" applyFont="1" applyBorder="1" applyAlignment="1">
      <alignment horizontal="right" vertical="center" wrapText="1"/>
    </xf>
    <xf numFmtId="178" fontId="10" fillId="0" borderId="64" xfId="2" applyNumberFormat="1" applyFont="1" applyBorder="1" applyAlignment="1">
      <alignment vertical="center" wrapText="1"/>
    </xf>
    <xf numFmtId="41" fontId="10" fillId="0" borderId="62" xfId="2" applyFont="1" applyBorder="1" applyAlignment="1">
      <alignment horizontal="center" vertical="center" wrapText="1"/>
    </xf>
    <xf numFmtId="177" fontId="10" fillId="0" borderId="62" xfId="2" applyNumberFormat="1" applyFont="1" applyBorder="1" applyAlignment="1">
      <alignment horizontal="right" vertical="center" wrapText="1"/>
    </xf>
    <xf numFmtId="178" fontId="10" fillId="0" borderId="62" xfId="2" applyNumberFormat="1" applyFont="1" applyBorder="1" applyAlignment="1">
      <alignment vertical="center" wrapText="1"/>
    </xf>
    <xf numFmtId="0" fontId="14" fillId="0" borderId="31" xfId="0" applyFont="1" applyBorder="1" applyAlignment="1">
      <alignment horizontal="center" vertical="center" wrapText="1"/>
    </xf>
    <xf numFmtId="41" fontId="10" fillId="0" borderId="54" xfId="2" applyFont="1" applyBorder="1" applyAlignment="1">
      <alignment horizontal="center" vertical="center" wrapText="1"/>
    </xf>
    <xf numFmtId="177" fontId="10" fillId="0" borderId="54" xfId="2" applyNumberFormat="1" applyFont="1" applyBorder="1" applyAlignment="1">
      <alignment horizontal="right" vertical="center" wrapText="1"/>
    </xf>
    <xf numFmtId="178" fontId="10" fillId="0" borderId="54" xfId="2" applyNumberFormat="1" applyFont="1" applyBorder="1" applyAlignment="1">
      <alignment vertical="center" wrapText="1"/>
    </xf>
    <xf numFmtId="0" fontId="14" fillId="0" borderId="26" xfId="0" applyFont="1" applyBorder="1" applyAlignment="1">
      <alignment horizontal="center" vertical="center" wrapText="1" shrinkToFit="1"/>
    </xf>
    <xf numFmtId="41" fontId="10" fillId="0" borderId="64" xfId="2" applyFont="1" applyBorder="1" applyAlignment="1">
      <alignment horizontal="center" vertical="center"/>
    </xf>
    <xf numFmtId="177" fontId="10" fillId="0" borderId="64" xfId="2" applyNumberFormat="1" applyFont="1" applyBorder="1" applyAlignment="1">
      <alignment horizontal="right" vertical="center"/>
    </xf>
    <xf numFmtId="178" fontId="10" fillId="0" borderId="64" xfId="2" applyNumberFormat="1" applyFont="1" applyBorder="1">
      <alignment vertical="center"/>
    </xf>
    <xf numFmtId="0" fontId="14" fillId="0" borderId="21" xfId="0" applyFont="1" applyBorder="1" applyAlignment="1">
      <alignment horizontal="center" vertical="center" wrapText="1" shrinkToFit="1"/>
    </xf>
    <xf numFmtId="41" fontId="10" fillId="0" borderId="62" xfId="2" applyFont="1" applyBorder="1" applyAlignment="1">
      <alignment horizontal="center" vertical="center"/>
    </xf>
    <xf numFmtId="177" fontId="10" fillId="0" borderId="62" xfId="2" applyNumberFormat="1" applyFont="1" applyBorder="1" applyAlignment="1">
      <alignment horizontal="right" vertical="center"/>
    </xf>
    <xf numFmtId="178" fontId="10" fillId="0" borderId="62" xfId="2" applyNumberFormat="1" applyFont="1" applyBorder="1">
      <alignment vertical="center"/>
    </xf>
    <xf numFmtId="0" fontId="14" fillId="0" borderId="31" xfId="0" applyFont="1" applyBorder="1" applyAlignment="1">
      <alignment horizontal="center" vertical="center" shrinkToFit="1"/>
    </xf>
    <xf numFmtId="41" fontId="10" fillId="0" borderId="54" xfId="2" applyFont="1" applyBorder="1" applyAlignment="1">
      <alignment horizontal="center" vertical="center"/>
    </xf>
    <xf numFmtId="177" fontId="10" fillId="0" borderId="54" xfId="2" applyNumberFormat="1" applyFont="1" applyBorder="1" applyAlignment="1">
      <alignment horizontal="right" vertical="center"/>
    </xf>
    <xf numFmtId="178" fontId="10" fillId="0" borderId="54" xfId="2" applyNumberFormat="1" applyFont="1" applyBorder="1">
      <alignment vertical="center"/>
    </xf>
    <xf numFmtId="0" fontId="14" fillId="0" borderId="34" xfId="0" applyFont="1" applyBorder="1" applyAlignment="1">
      <alignment horizontal="left" vertical="center" shrinkToFit="1"/>
    </xf>
    <xf numFmtId="0" fontId="14" fillId="0" borderId="65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shrinkToFit="1"/>
    </xf>
    <xf numFmtId="49" fontId="14" fillId="0" borderId="0" xfId="0" applyNumberFormat="1" applyFont="1" applyAlignment="1">
      <alignment horizontal="center" vertical="center"/>
    </xf>
    <xf numFmtId="0" fontId="6" fillId="0" borderId="36" xfId="0" applyFont="1" applyBorder="1" applyAlignment="1">
      <alignment horizontal="center" vertical="center" wrapText="1"/>
    </xf>
    <xf numFmtId="0" fontId="14" fillId="0" borderId="71" xfId="0" applyFont="1" applyBorder="1" applyAlignment="1">
      <alignment horizontal="left" vertical="center"/>
    </xf>
    <xf numFmtId="0" fontId="14" fillId="0" borderId="36" xfId="0" applyFont="1" applyBorder="1" applyAlignment="1">
      <alignment horizontal="center" vertical="center"/>
    </xf>
    <xf numFmtId="41" fontId="10" fillId="0" borderId="68" xfId="2" applyFont="1" applyBorder="1" applyAlignment="1">
      <alignment horizontal="center" vertical="center"/>
    </xf>
    <xf numFmtId="177" fontId="10" fillId="0" borderId="68" xfId="2" applyNumberFormat="1" applyFont="1" applyBorder="1" applyAlignment="1">
      <alignment horizontal="right" vertical="center"/>
    </xf>
    <xf numFmtId="178" fontId="10" fillId="0" borderId="68" xfId="2" applyNumberFormat="1" applyFont="1" applyBorder="1">
      <alignment vertical="center"/>
    </xf>
    <xf numFmtId="178" fontId="10" fillId="0" borderId="64" xfId="2" applyNumberFormat="1" applyFont="1" applyBorder="1" applyAlignment="1">
      <alignment horizontal="right" vertical="center"/>
    </xf>
    <xf numFmtId="0" fontId="10" fillId="0" borderId="20" xfId="0" applyFont="1" applyBorder="1" applyAlignment="1">
      <alignment horizontal="center" vertical="center" shrinkToFit="1"/>
    </xf>
    <xf numFmtId="178" fontId="10" fillId="0" borderId="62" xfId="2" applyNumberFormat="1" applyFont="1" applyBorder="1" applyAlignment="1">
      <alignment horizontal="right" vertical="center"/>
    </xf>
    <xf numFmtId="178" fontId="10" fillId="0" borderId="54" xfId="2" applyNumberFormat="1" applyFont="1" applyBorder="1" applyAlignment="1">
      <alignment horizontal="right" vertical="center"/>
    </xf>
    <xf numFmtId="178" fontId="10" fillId="0" borderId="67" xfId="2" applyNumberFormat="1" applyFont="1" applyBorder="1">
      <alignment vertical="center"/>
    </xf>
    <xf numFmtId="178" fontId="10" fillId="0" borderId="69" xfId="2" applyNumberFormat="1" applyFont="1" applyBorder="1">
      <alignment vertical="center"/>
    </xf>
    <xf numFmtId="177" fontId="14" fillId="0" borderId="34" xfId="2" applyNumberFormat="1" applyFont="1" applyBorder="1">
      <alignment vertical="center"/>
    </xf>
    <xf numFmtId="0" fontId="14" fillId="0" borderId="21" xfId="0" applyFont="1" applyBorder="1" applyAlignment="1">
      <alignment horizontal="center" vertical="center"/>
    </xf>
    <xf numFmtId="41" fontId="10" fillId="0" borderId="62" xfId="2" applyFont="1" applyBorder="1" applyAlignment="1">
      <alignment horizontal="center" vertical="center"/>
    </xf>
    <xf numFmtId="177" fontId="10" fillId="0" borderId="62" xfId="2" applyNumberFormat="1" applyFont="1" applyBorder="1" applyAlignment="1">
      <alignment horizontal="right" vertical="center"/>
    </xf>
    <xf numFmtId="178" fontId="10" fillId="0" borderId="62" xfId="2" applyNumberFormat="1" applyFont="1" applyBorder="1" applyAlignment="1">
      <alignment vertical="center" shrinkToFit="1"/>
    </xf>
    <xf numFmtId="0" fontId="14" fillId="0" borderId="34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77" fontId="14" fillId="0" borderId="0" xfId="2" applyNumberFormat="1" applyFont="1">
      <alignment vertical="center"/>
    </xf>
    <xf numFmtId="0" fontId="14" fillId="0" borderId="72" xfId="0" applyFont="1" applyBorder="1" applyAlignment="1">
      <alignment horizontal="center" vertical="center" wrapText="1"/>
    </xf>
    <xf numFmtId="0" fontId="14" fillId="0" borderId="72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 shrinkToFit="1"/>
    </xf>
    <xf numFmtId="177" fontId="10" fillId="0" borderId="64" xfId="0" applyNumberFormat="1" applyFont="1" applyBorder="1" applyAlignment="1">
      <alignment horizontal="right" vertical="center"/>
    </xf>
    <xf numFmtId="0" fontId="14" fillId="0" borderId="67" xfId="0" applyFont="1" applyBorder="1">
      <alignment vertical="center"/>
    </xf>
    <xf numFmtId="0" fontId="14" fillId="0" borderId="65" xfId="0" applyFont="1" applyBorder="1" applyAlignment="1">
      <alignment horizontal="center" vertical="center" shrinkToFit="1"/>
    </xf>
    <xf numFmtId="177" fontId="10" fillId="0" borderId="62" xfId="0" applyNumberFormat="1" applyFont="1" applyBorder="1" applyAlignment="1">
      <alignment horizontal="right" vertical="center"/>
    </xf>
    <xf numFmtId="0" fontId="14" fillId="0" borderId="66" xfId="0" applyFont="1" applyBorder="1" applyAlignment="1">
      <alignment horizontal="center" vertical="center" shrinkToFit="1"/>
    </xf>
    <xf numFmtId="177" fontId="10" fillId="0" borderId="54" xfId="0" applyNumberFormat="1" applyFont="1" applyBorder="1" applyAlignment="1">
      <alignment horizontal="right" vertical="center"/>
    </xf>
    <xf numFmtId="0" fontId="14" fillId="3" borderId="29" xfId="0" applyFont="1" applyFill="1" applyBorder="1" applyAlignment="1">
      <alignment horizontal="left" vertical="center"/>
    </xf>
    <xf numFmtId="41" fontId="14" fillId="3" borderId="29" xfId="2" applyFont="1" applyFill="1" applyBorder="1">
      <alignment vertical="center"/>
    </xf>
    <xf numFmtId="0" fontId="14" fillId="3" borderId="29" xfId="0" applyFont="1" applyFill="1" applyBorder="1">
      <alignment vertical="center"/>
    </xf>
    <xf numFmtId="0" fontId="19" fillId="3" borderId="29" xfId="0" applyFont="1" applyFill="1" applyBorder="1" applyAlignment="1">
      <alignment horizontal="center" vertical="center"/>
    </xf>
    <xf numFmtId="0" fontId="14" fillId="3" borderId="29" xfId="0" applyFont="1" applyFill="1" applyBorder="1" applyAlignment="1">
      <alignment horizontal="center" vertical="center"/>
    </xf>
    <xf numFmtId="0" fontId="14" fillId="3" borderId="30" xfId="0" applyFont="1" applyFill="1" applyBorder="1">
      <alignment vertical="center"/>
    </xf>
    <xf numFmtId="0" fontId="14" fillId="3" borderId="34" xfId="0" applyFont="1" applyFill="1" applyBorder="1" applyAlignment="1">
      <alignment horizontal="left" vertical="center"/>
    </xf>
    <xf numFmtId="41" fontId="14" fillId="3" borderId="34" xfId="2" applyFont="1" applyFill="1" applyBorder="1">
      <alignment vertical="center"/>
    </xf>
    <xf numFmtId="0" fontId="14" fillId="3" borderId="34" xfId="0" applyFont="1" applyFill="1" applyBorder="1">
      <alignment vertical="center"/>
    </xf>
    <xf numFmtId="0" fontId="19" fillId="3" borderId="34" xfId="0" applyFont="1" applyFill="1" applyBorder="1" applyAlignment="1">
      <alignment horizontal="center" vertical="center"/>
    </xf>
    <xf numFmtId="0" fontId="14" fillId="3" borderId="34" xfId="0" applyFont="1" applyFill="1" applyBorder="1" applyAlignment="1">
      <alignment horizontal="center" vertical="center"/>
    </xf>
    <xf numFmtId="0" fontId="14" fillId="3" borderId="34" xfId="0" quotePrefix="1" applyFont="1" applyFill="1" applyBorder="1" applyAlignment="1">
      <alignment horizontal="center" vertical="center"/>
    </xf>
    <xf numFmtId="0" fontId="14" fillId="3" borderId="41" xfId="0" applyFont="1" applyFill="1" applyBorder="1">
      <alignment vertical="center"/>
    </xf>
    <xf numFmtId="0" fontId="10" fillId="0" borderId="19" xfId="0" applyFont="1" applyBorder="1">
      <alignment vertical="center"/>
    </xf>
    <xf numFmtId="0" fontId="10" fillId="0" borderId="20" xfId="0" applyFont="1" applyBorder="1">
      <alignment vertical="center"/>
    </xf>
    <xf numFmtId="0" fontId="14" fillId="0" borderId="29" xfId="0" applyFont="1" applyBorder="1" applyAlignment="1">
      <alignment horizontal="left" vertical="center" shrinkToFit="1"/>
    </xf>
    <xf numFmtId="41" fontId="18" fillId="0" borderId="48" xfId="1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 shrinkToFit="1"/>
    </xf>
    <xf numFmtId="178" fontId="10" fillId="0" borderId="54" xfId="1" applyNumberFormat="1" applyFont="1" applyBorder="1" applyAlignment="1">
      <alignment horizontal="right" vertical="center"/>
    </xf>
    <xf numFmtId="178" fontId="10" fillId="0" borderId="68" xfId="2" applyNumberFormat="1" applyFont="1" applyBorder="1" applyAlignment="1">
      <alignment horizontal="right" vertical="center"/>
    </xf>
    <xf numFmtId="41" fontId="17" fillId="0" borderId="0" xfId="2" applyFont="1">
      <alignment vertical="center"/>
    </xf>
    <xf numFmtId="0" fontId="17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21" xfId="0" applyFont="1" applyBorder="1" applyAlignment="1">
      <alignment horizontal="left" vertical="center"/>
    </xf>
    <xf numFmtId="0" fontId="17" fillId="0" borderId="0" xfId="0" quotePrefix="1" applyFont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4" fillId="0" borderId="48" xfId="0" applyFont="1" applyBorder="1" applyAlignment="1">
      <alignment horizontal="left" vertical="center" shrinkToFit="1"/>
    </xf>
    <xf numFmtId="0" fontId="17" fillId="0" borderId="69" xfId="0" applyFont="1" applyBorder="1" applyAlignment="1">
      <alignment horizontal="left" vertical="center"/>
    </xf>
    <xf numFmtId="0" fontId="14" fillId="0" borderId="72" xfId="0" applyFont="1" applyBorder="1" applyAlignment="1">
      <alignment horizontal="center" vertical="center" wrapText="1"/>
    </xf>
    <xf numFmtId="41" fontId="10" fillId="0" borderId="68" xfId="2" applyFont="1" applyBorder="1" applyAlignment="1">
      <alignment horizontal="center" vertical="center"/>
    </xf>
    <xf numFmtId="177" fontId="10" fillId="0" borderId="68" xfId="2" applyNumberFormat="1" applyFont="1" applyBorder="1" applyAlignment="1">
      <alignment horizontal="right" vertical="center"/>
    </xf>
    <xf numFmtId="178" fontId="10" fillId="0" borderId="68" xfId="2" applyNumberFormat="1" applyFont="1" applyBorder="1" applyAlignment="1">
      <alignment horizontal="right" vertical="center"/>
    </xf>
    <xf numFmtId="0" fontId="17" fillId="0" borderId="71" xfId="0" applyFont="1" applyBorder="1" applyAlignment="1">
      <alignment horizontal="left" vertical="center"/>
    </xf>
    <xf numFmtId="41" fontId="10" fillId="0" borderId="48" xfId="1" applyFont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4" fillId="0" borderId="69" xfId="0" applyFont="1" applyBorder="1" applyAlignment="1">
      <alignment horizontal="left" vertical="center" wrapText="1"/>
    </xf>
    <xf numFmtId="177" fontId="10" fillId="0" borderId="71" xfId="2" applyNumberFormat="1" applyFont="1" applyBorder="1" applyAlignment="1">
      <alignment horizontal="right" vertical="center"/>
    </xf>
    <xf numFmtId="0" fontId="18" fillId="0" borderId="48" xfId="0" applyFont="1" applyBorder="1">
      <alignment vertical="center"/>
    </xf>
    <xf numFmtId="0" fontId="14" fillId="0" borderId="26" xfId="0" applyFont="1" applyBorder="1" applyAlignment="1">
      <alignment horizontal="center" vertical="center"/>
    </xf>
    <xf numFmtId="41" fontId="10" fillId="0" borderId="64" xfId="1" applyFont="1" applyBorder="1" applyAlignment="1">
      <alignment horizontal="center" vertical="center"/>
    </xf>
    <xf numFmtId="177" fontId="10" fillId="0" borderId="64" xfId="1" applyNumberFormat="1" applyFont="1" applyBorder="1" applyAlignment="1">
      <alignment horizontal="right" vertical="center"/>
    </xf>
    <xf numFmtId="178" fontId="10" fillId="0" borderId="64" xfId="1" applyNumberFormat="1" applyFont="1" applyBorder="1">
      <alignment vertical="center"/>
    </xf>
    <xf numFmtId="0" fontId="14" fillId="0" borderId="73" xfId="0" applyFont="1" applyBorder="1">
      <alignment vertical="center"/>
    </xf>
    <xf numFmtId="0" fontId="14" fillId="0" borderId="74" xfId="0" applyFont="1" applyBorder="1" applyAlignment="1">
      <alignment horizontal="left" vertical="center" shrinkToFit="1"/>
    </xf>
    <xf numFmtId="41" fontId="14" fillId="0" borderId="75" xfId="2" applyFont="1" applyBorder="1">
      <alignment vertical="center"/>
    </xf>
    <xf numFmtId="0" fontId="14" fillId="0" borderId="75" xfId="0" applyFont="1" applyBorder="1">
      <alignment vertical="center"/>
    </xf>
    <xf numFmtId="0" fontId="19" fillId="0" borderId="75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4" fillId="0" borderId="75" xfId="0" quotePrefix="1" applyFont="1" applyBorder="1" applyAlignment="1">
      <alignment horizontal="center" vertical="center"/>
    </xf>
    <xf numFmtId="0" fontId="14" fillId="0" borderId="76" xfId="0" applyFont="1" applyBorder="1">
      <alignment vertical="center"/>
    </xf>
    <xf numFmtId="183" fontId="14" fillId="3" borderId="34" xfId="2" applyNumberFormat="1" applyFont="1" applyFill="1" applyBorder="1">
      <alignment vertical="center"/>
    </xf>
    <xf numFmtId="41" fontId="10" fillId="0" borderId="64" xfId="2" applyFont="1" applyBorder="1" applyAlignment="1">
      <alignment horizontal="center" vertical="center"/>
    </xf>
    <xf numFmtId="177" fontId="10" fillId="0" borderId="64" xfId="2" applyNumberFormat="1" applyFont="1" applyBorder="1" applyAlignment="1">
      <alignment horizontal="right" vertical="center"/>
    </xf>
    <xf numFmtId="178" fontId="10" fillId="0" borderId="64" xfId="2" applyNumberFormat="1" applyFont="1" applyBorder="1">
      <alignment vertical="center"/>
    </xf>
    <xf numFmtId="0" fontId="17" fillId="0" borderId="20" xfId="0" applyFont="1" applyBorder="1" applyAlignment="1">
      <alignment vertical="center" wrapText="1"/>
    </xf>
    <xf numFmtId="0" fontId="14" fillId="0" borderId="0" xfId="0" applyFont="1" applyAlignment="1">
      <alignment horizontal="left" vertical="top" wrapText="1"/>
    </xf>
    <xf numFmtId="0" fontId="14" fillId="0" borderId="36" xfId="0" applyFont="1" applyBorder="1" applyAlignment="1">
      <alignment horizontal="center" vertical="center"/>
    </xf>
    <xf numFmtId="183" fontId="10" fillId="0" borderId="64" xfId="2" applyNumberFormat="1" applyFont="1" applyBorder="1" applyAlignment="1">
      <alignment horizontal="right" vertical="center"/>
    </xf>
    <xf numFmtId="183" fontId="10" fillId="0" borderId="54" xfId="2" applyNumberFormat="1" applyFont="1" applyBorder="1" applyAlignment="1">
      <alignment horizontal="right" vertical="center"/>
    </xf>
    <xf numFmtId="0" fontId="10" fillId="0" borderId="48" xfId="0" applyFont="1" applyBorder="1">
      <alignment vertical="center"/>
    </xf>
    <xf numFmtId="0" fontId="14" fillId="0" borderId="28" xfId="0" applyFont="1" applyBorder="1" applyAlignment="1">
      <alignment horizontal="center" vertical="center"/>
    </xf>
    <xf numFmtId="0" fontId="14" fillId="3" borderId="48" xfId="0" applyFont="1" applyFill="1" applyBorder="1" applyAlignment="1">
      <alignment horizontal="left" vertical="center"/>
    </xf>
    <xf numFmtId="0" fontId="14" fillId="0" borderId="34" xfId="0" applyFont="1" applyBorder="1" applyAlignment="1">
      <alignment horizontal="left" vertical="center" wrapText="1"/>
    </xf>
    <xf numFmtId="0" fontId="14" fillId="0" borderId="66" xfId="0" applyFont="1" applyBorder="1" applyAlignment="1">
      <alignment horizontal="center" vertical="center" wrapText="1"/>
    </xf>
    <xf numFmtId="177" fontId="10" fillId="0" borderId="62" xfId="1" applyNumberFormat="1" applyFont="1" applyBorder="1" applyAlignment="1">
      <alignment horizontal="right" vertical="center"/>
    </xf>
    <xf numFmtId="178" fontId="10" fillId="0" borderId="62" xfId="1" applyNumberFormat="1" applyFont="1" applyBorder="1">
      <alignment vertical="center"/>
    </xf>
    <xf numFmtId="0" fontId="10" fillId="0" borderId="62" xfId="0" applyFont="1" applyBorder="1" applyAlignment="1">
      <alignment horizontal="center" vertical="center"/>
    </xf>
    <xf numFmtId="178" fontId="10" fillId="0" borderId="62" xfId="0" applyNumberFormat="1" applyFont="1" applyBorder="1">
      <alignment vertical="center"/>
    </xf>
    <xf numFmtId="41" fontId="10" fillId="0" borderId="40" xfId="1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178" fontId="10" fillId="0" borderId="54" xfId="0" applyNumberFormat="1" applyFont="1" applyBorder="1">
      <alignment vertical="center"/>
    </xf>
    <xf numFmtId="41" fontId="18" fillId="0" borderId="35" xfId="1" applyFont="1" applyBorder="1" applyAlignment="1">
      <alignment horizontal="center" vertical="center"/>
    </xf>
    <xf numFmtId="0" fontId="14" fillId="0" borderId="72" xfId="0" applyFont="1" applyBorder="1" applyAlignment="1">
      <alignment horizontal="center" vertical="center"/>
    </xf>
    <xf numFmtId="0" fontId="14" fillId="0" borderId="48" xfId="4" applyFont="1" applyBorder="1" applyAlignment="1">
      <alignment horizontal="left" vertical="center"/>
    </xf>
    <xf numFmtId="0" fontId="14" fillId="0" borderId="29" xfId="4" applyFont="1" applyBorder="1">
      <alignment vertical="center"/>
    </xf>
    <xf numFmtId="0" fontId="19" fillId="0" borderId="29" xfId="4" applyFont="1" applyBorder="1" applyAlignment="1">
      <alignment horizontal="center" vertical="center"/>
    </xf>
    <xf numFmtId="0" fontId="14" fillId="0" borderId="29" xfId="4" applyFont="1" applyBorder="1" applyAlignment="1">
      <alignment horizontal="center" vertical="center"/>
    </xf>
    <xf numFmtId="0" fontId="14" fillId="0" borderId="29" xfId="4" quotePrefix="1" applyFont="1" applyBorder="1" applyAlignment="1">
      <alignment horizontal="center" vertical="center"/>
    </xf>
    <xf numFmtId="0" fontId="14" fillId="0" borderId="30" xfId="4" applyFont="1" applyBorder="1">
      <alignment vertical="center"/>
    </xf>
    <xf numFmtId="0" fontId="14" fillId="0" borderId="72" xfId="0" applyFont="1" applyBorder="1" applyAlignment="1">
      <alignment horizontal="center" vertical="center" shrinkToFit="1"/>
    </xf>
    <xf numFmtId="0" fontId="14" fillId="0" borderId="0" xfId="4" applyFont="1">
      <alignment vertical="center"/>
    </xf>
    <xf numFmtId="0" fontId="19" fillId="0" borderId="0" xfId="4" applyFont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14" fillId="0" borderId="0" xfId="4" quotePrefix="1" applyFont="1" applyAlignment="1">
      <alignment horizontal="center" vertical="center"/>
    </xf>
    <xf numFmtId="0" fontId="14" fillId="0" borderId="24" xfId="4" applyFont="1" applyBorder="1">
      <alignment vertical="center"/>
    </xf>
    <xf numFmtId="0" fontId="14" fillId="0" borderId="66" xfId="0" applyFont="1" applyBorder="1" applyAlignment="1">
      <alignment horizontal="center" vertical="center"/>
    </xf>
    <xf numFmtId="41" fontId="10" fillId="0" borderId="54" xfId="1" applyFont="1" applyBorder="1" applyAlignment="1">
      <alignment horizontal="center" vertical="center"/>
    </xf>
    <xf numFmtId="177" fontId="10" fillId="0" borderId="54" xfId="1" applyNumberFormat="1" applyFont="1" applyBorder="1" applyAlignment="1">
      <alignment horizontal="right" vertical="center"/>
    </xf>
    <xf numFmtId="178" fontId="10" fillId="0" borderId="54" xfId="1" applyNumberFormat="1" applyFont="1" applyBorder="1">
      <alignment vertical="center"/>
    </xf>
    <xf numFmtId="41" fontId="10" fillId="0" borderId="54" xfId="1" applyFont="1" applyBorder="1">
      <alignment vertical="center"/>
    </xf>
    <xf numFmtId="0" fontId="14" fillId="0" borderId="48" xfId="4" applyFont="1" applyBorder="1" applyAlignment="1">
      <alignment horizontal="left" vertical="center" shrinkToFit="1"/>
    </xf>
    <xf numFmtId="0" fontId="14" fillId="0" borderId="66" xfId="0" applyFont="1" applyBorder="1" applyAlignment="1">
      <alignment horizontal="center" vertical="center" shrinkToFit="1"/>
    </xf>
    <xf numFmtId="0" fontId="14" fillId="0" borderId="63" xfId="0" applyFont="1" applyBorder="1" applyAlignment="1">
      <alignment horizontal="center" vertical="center" shrinkToFit="1"/>
    </xf>
    <xf numFmtId="0" fontId="14" fillId="0" borderId="65" xfId="0" applyFont="1" applyBorder="1" applyAlignment="1">
      <alignment horizontal="center" vertical="center"/>
    </xf>
    <xf numFmtId="41" fontId="10" fillId="0" borderId="62" xfId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69" xfId="4" applyFont="1" applyBorder="1" applyAlignment="1">
      <alignment horizontal="left" vertical="center"/>
    </xf>
    <xf numFmtId="0" fontId="14" fillId="0" borderId="34" xfId="4" applyFont="1" applyBorder="1">
      <alignment vertical="center"/>
    </xf>
    <xf numFmtId="0" fontId="19" fillId="0" borderId="34" xfId="4" applyFont="1" applyBorder="1" applyAlignment="1">
      <alignment horizontal="center" vertical="center"/>
    </xf>
    <xf numFmtId="0" fontId="14" fillId="0" borderId="34" xfId="4" applyFont="1" applyBorder="1" applyAlignment="1">
      <alignment horizontal="center" vertical="center"/>
    </xf>
    <xf numFmtId="0" fontId="14" fillId="0" borderId="34" xfId="4" quotePrefix="1" applyFont="1" applyBorder="1" applyAlignment="1">
      <alignment horizontal="center" vertical="center"/>
    </xf>
    <xf numFmtId="0" fontId="14" fillId="0" borderId="41" xfId="4" applyFont="1" applyBorder="1">
      <alignment vertical="center"/>
    </xf>
    <xf numFmtId="0" fontId="15" fillId="0" borderId="66" xfId="0" applyFont="1" applyBorder="1" applyAlignment="1">
      <alignment horizontal="center" vertical="center"/>
    </xf>
    <xf numFmtId="183" fontId="10" fillId="0" borderId="54" xfId="1" applyNumberFormat="1" applyFont="1" applyBorder="1" applyAlignment="1">
      <alignment horizontal="right" vertical="center"/>
    </xf>
    <xf numFmtId="183" fontId="10" fillId="0" borderId="68" xfId="1" applyNumberFormat="1" applyFont="1" applyBorder="1" applyAlignment="1">
      <alignment horizontal="right" vertical="center"/>
    </xf>
    <xf numFmtId="0" fontId="15" fillId="0" borderId="72" xfId="0" applyFont="1" applyBorder="1" applyAlignment="1">
      <alignment horizontal="center" vertical="center"/>
    </xf>
    <xf numFmtId="0" fontId="14" fillId="0" borderId="69" xfId="4" applyFont="1" applyBorder="1" applyAlignment="1">
      <alignment horizontal="left" vertical="center" shrinkToFit="1"/>
    </xf>
    <xf numFmtId="0" fontId="15" fillId="0" borderId="65" xfId="0" applyFont="1" applyBorder="1" applyAlignment="1">
      <alignment horizontal="center" vertical="center" shrinkToFit="1"/>
    </xf>
    <xf numFmtId="0" fontId="14" fillId="0" borderId="65" xfId="0" applyFont="1" applyBorder="1" applyAlignment="1">
      <alignment horizontal="center" vertical="center" shrinkToFit="1"/>
    </xf>
    <xf numFmtId="0" fontId="18" fillId="0" borderId="39" xfId="0" applyFont="1" applyBorder="1" applyAlignment="1">
      <alignment horizontal="center" vertical="center"/>
    </xf>
    <xf numFmtId="41" fontId="18" fillId="0" borderId="68" xfId="1" applyFont="1" applyBorder="1" applyAlignment="1">
      <alignment vertical="center" wrapText="1"/>
    </xf>
    <xf numFmtId="177" fontId="18" fillId="0" borderId="68" xfId="1" applyNumberFormat="1" applyFont="1" applyBorder="1" applyAlignment="1">
      <alignment horizontal="right" vertical="center" wrapText="1"/>
    </xf>
    <xf numFmtId="177" fontId="18" fillId="0" borderId="64" xfId="1" applyNumberFormat="1" applyFont="1" applyBorder="1" applyAlignment="1">
      <alignment horizontal="right" vertical="center" shrinkToFit="1"/>
    </xf>
    <xf numFmtId="178" fontId="18" fillId="0" borderId="64" xfId="1" applyNumberFormat="1" applyFont="1" applyBorder="1" applyAlignment="1">
      <alignment vertical="center" wrapText="1"/>
    </xf>
    <xf numFmtId="0" fontId="18" fillId="0" borderId="25" xfId="0" applyFont="1" applyBorder="1" applyAlignment="1">
      <alignment vertical="top" wrapText="1" shrinkToFit="1"/>
    </xf>
    <xf numFmtId="0" fontId="18" fillId="0" borderId="20" xfId="0" applyFont="1" applyBorder="1" applyAlignment="1">
      <alignment vertical="top" shrinkToFit="1"/>
    </xf>
    <xf numFmtId="0" fontId="14" fillId="0" borderId="48" xfId="0" applyFont="1" applyBorder="1" applyAlignment="1">
      <alignment vertical="center" wrapText="1"/>
    </xf>
    <xf numFmtId="0" fontId="18" fillId="0" borderId="20" xfId="0" applyFont="1" applyBorder="1" applyAlignment="1">
      <alignment vertical="top" wrapText="1"/>
    </xf>
    <xf numFmtId="0" fontId="14" fillId="0" borderId="21" xfId="0" applyFont="1" applyBorder="1" applyAlignment="1">
      <alignment vertical="center" wrapText="1"/>
    </xf>
    <xf numFmtId="0" fontId="14" fillId="0" borderId="31" xfId="0" applyFont="1" applyBorder="1" applyAlignment="1">
      <alignment vertical="center" wrapText="1"/>
    </xf>
    <xf numFmtId="41" fontId="14" fillId="0" borderId="34" xfId="1" applyFont="1" applyBorder="1" applyAlignment="1">
      <alignment vertical="center" shrinkToFit="1"/>
    </xf>
    <xf numFmtId="177" fontId="10" fillId="0" borderId="64" xfId="1" applyNumberFormat="1" applyFont="1" applyBorder="1" applyAlignment="1">
      <alignment horizontal="right" vertical="center" wrapText="1"/>
    </xf>
    <xf numFmtId="177" fontId="10" fillId="0" borderId="62" xfId="1" applyNumberFormat="1" applyFont="1" applyBorder="1" applyAlignment="1">
      <alignment horizontal="right" vertical="center" wrapText="1"/>
    </xf>
    <xf numFmtId="177" fontId="10" fillId="0" borderId="54" xfId="1" applyNumberFormat="1" applyFont="1" applyBorder="1" applyAlignment="1">
      <alignment horizontal="right" vertical="center" wrapText="1"/>
    </xf>
    <xf numFmtId="41" fontId="17" fillId="0" borderId="19" xfId="1" applyFont="1" applyBorder="1" applyAlignment="1">
      <alignment horizontal="center" vertical="center" wrapText="1"/>
    </xf>
    <xf numFmtId="0" fontId="17" fillId="0" borderId="20" xfId="0" applyFont="1" applyBorder="1" applyAlignment="1">
      <alignment horizontal="left" vertical="top" wrapText="1" shrinkToFit="1"/>
    </xf>
    <xf numFmtId="41" fontId="17" fillId="0" borderId="8" xfId="1" applyFont="1" applyBorder="1" applyAlignment="1">
      <alignment horizontal="center" vertical="center"/>
    </xf>
    <xf numFmtId="0" fontId="17" fillId="0" borderId="9" xfId="0" applyFont="1" applyBorder="1" applyAlignment="1">
      <alignment horizontal="left" vertical="top" wrapText="1" shrinkToFit="1"/>
    </xf>
    <xf numFmtId="0" fontId="14" fillId="0" borderId="13" xfId="0" applyFont="1" applyBorder="1" applyAlignment="1">
      <alignment horizontal="center" vertical="center" wrapText="1"/>
    </xf>
    <xf numFmtId="178" fontId="10" fillId="0" borderId="52" xfId="1" applyNumberFormat="1" applyFont="1" applyBorder="1" applyAlignment="1">
      <alignment horizontal="right" vertical="center"/>
    </xf>
    <xf numFmtId="0" fontId="14" fillId="0" borderId="70" xfId="0" applyFont="1" applyBorder="1" applyAlignment="1">
      <alignment horizontal="left" vertical="center" shrinkToFit="1"/>
    </xf>
    <xf numFmtId="0" fontId="14" fillId="0" borderId="1" xfId="0" applyFont="1" applyBorder="1">
      <alignment vertical="center"/>
    </xf>
    <xf numFmtId="41" fontId="14" fillId="0" borderId="1" xfId="0" applyNumberFormat="1" applyFont="1" applyBorder="1">
      <alignment vertical="center"/>
    </xf>
    <xf numFmtId="0" fontId="18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178" fontId="10" fillId="0" borderId="0" xfId="1" applyNumberFormat="1" applyFont="1" applyAlignment="1">
      <alignment horizontal="right" vertical="center"/>
    </xf>
    <xf numFmtId="41" fontId="10" fillId="0" borderId="0" xfId="0" applyNumberFormat="1" applyFont="1" applyAlignment="1">
      <alignment horizontal="left" vertical="center"/>
    </xf>
    <xf numFmtId="43" fontId="14" fillId="0" borderId="0" xfId="0" applyNumberFormat="1" applyFont="1" applyAlignment="1">
      <alignment horizontal="left" vertical="center"/>
    </xf>
    <xf numFmtId="41" fontId="15" fillId="0" borderId="0" xfId="0" applyNumberFormat="1" applyFont="1" applyAlignment="1">
      <alignment horizontal="left" vertical="center"/>
    </xf>
  </cellXfs>
  <cellStyles count="5">
    <cellStyle name="백분율 2" xfId="3" xr:uid="{A0ED6322-5059-4EDC-8F4A-B9A88FBCDF50}"/>
    <cellStyle name="쉼표 [0]" xfId="1" builtinId="6"/>
    <cellStyle name="쉼표 [0] 2" xfId="2" xr:uid="{D8835AB7-5364-4CE5-B4FA-63DF95A3266E}"/>
    <cellStyle name="표준" xfId="0" builtinId="0"/>
    <cellStyle name="표준 3" xfId="4" xr:uid="{ACE727D1-EC0B-4958-A0EC-FD98A8F8E2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25A3D-8512-4FFC-A672-4453AF9EB1ED}">
  <dimension ref="A1:P30"/>
  <sheetViews>
    <sheetView topLeftCell="A7" zoomScaleNormal="100" zoomScaleSheetLayoutView="75" workbookViewId="0">
      <selection activeCell="I28" sqref="I28"/>
    </sheetView>
  </sheetViews>
  <sheetFormatPr defaultColWidth="9" defaultRowHeight="16.5"/>
  <cols>
    <col min="1" max="1" width="9.625" customWidth="1"/>
    <col min="2" max="2" width="6.375" customWidth="1"/>
    <col min="3" max="3" width="6" customWidth="1"/>
    <col min="4" max="4" width="11.375" customWidth="1"/>
    <col min="5" max="5" width="5.375" customWidth="1"/>
    <col min="6" max="6" width="6.125" customWidth="1"/>
    <col min="7" max="8" width="6.875" customWidth="1"/>
    <col min="9" max="9" width="16.375" customWidth="1"/>
    <col min="10" max="10" width="9.125" customWidth="1"/>
    <col min="11" max="11" width="5.125" customWidth="1"/>
    <col min="12" max="12" width="9.75" customWidth="1"/>
  </cols>
  <sheetData>
    <row r="1" spans="1:16" ht="29.25" customHeight="1"/>
    <row r="2" spans="1:16" ht="51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>
      <c r="B3" s="2"/>
    </row>
    <row r="4" spans="1:16">
      <c r="B4" s="2"/>
    </row>
    <row r="5" spans="1:16" ht="21.75" customHeight="1">
      <c r="B5" s="3" t="s">
        <v>1</v>
      </c>
      <c r="C5" s="4" t="s">
        <v>2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16" ht="21.75" customHeight="1">
      <c r="B6" s="3"/>
      <c r="C6" s="5" t="s">
        <v>3</v>
      </c>
      <c r="D6" s="5"/>
      <c r="E6" s="5"/>
      <c r="F6" s="5"/>
      <c r="G6" s="5"/>
      <c r="H6" s="5"/>
      <c r="I6" s="5"/>
      <c r="J6" s="5"/>
      <c r="K6" s="5"/>
      <c r="L6" s="5"/>
      <c r="M6" s="6"/>
      <c r="N6" s="6"/>
      <c r="O6" s="6"/>
    </row>
    <row r="7" spans="1:16" ht="21.75" customHeight="1">
      <c r="B7" s="7"/>
      <c r="C7" s="8" t="s">
        <v>4</v>
      </c>
      <c r="D7" s="8"/>
      <c r="E7" s="9" t="s">
        <v>4</v>
      </c>
      <c r="F7" s="9"/>
      <c r="G7" s="8"/>
      <c r="H7" s="8"/>
      <c r="I7" s="8"/>
      <c r="J7" s="8"/>
      <c r="K7" s="8"/>
      <c r="L7" s="8"/>
      <c r="M7" s="10"/>
      <c r="N7" s="10"/>
      <c r="O7" s="10"/>
    </row>
    <row r="8" spans="1:16" ht="21.75" customHeight="1">
      <c r="B8" s="7" t="s">
        <v>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1:16" ht="21.75" customHeight="1">
      <c r="B9" s="7"/>
      <c r="C9" s="7" t="s">
        <v>6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6" ht="21.75" customHeight="1">
      <c r="B10" s="7"/>
      <c r="C10" s="7"/>
      <c r="D10" s="7" t="s">
        <v>7</v>
      </c>
      <c r="E10" s="10"/>
      <c r="F10" s="11">
        <v>194938.46400000001</v>
      </c>
      <c r="G10" s="11"/>
      <c r="H10" s="10" t="s">
        <v>8</v>
      </c>
      <c r="I10" s="10" t="s">
        <v>9</v>
      </c>
      <c r="J10" s="11">
        <v>9020</v>
      </c>
      <c r="K10" s="11"/>
      <c r="L10" s="10" t="s">
        <v>8</v>
      </c>
      <c r="M10" s="10"/>
      <c r="N10" s="10"/>
      <c r="O10" s="10"/>
    </row>
    <row r="11" spans="1:16" ht="21.75" customHeight="1">
      <c r="B11" s="7"/>
      <c r="C11" s="7"/>
      <c r="D11" s="7" t="s">
        <v>10</v>
      </c>
      <c r="E11" s="10"/>
      <c r="F11" s="11">
        <v>20000</v>
      </c>
      <c r="G11" s="11"/>
      <c r="H11" s="10" t="s">
        <v>8</v>
      </c>
      <c r="I11" s="10" t="s">
        <v>11</v>
      </c>
      <c r="J11" s="11">
        <v>2925806.2718399996</v>
      </c>
      <c r="K11" s="11"/>
      <c r="L11" s="10" t="s">
        <v>8</v>
      </c>
      <c r="M11" s="10"/>
      <c r="N11" s="10"/>
      <c r="O11" s="10"/>
    </row>
    <row r="12" spans="1:16" ht="21.75" customHeight="1">
      <c r="B12" s="7"/>
      <c r="C12" s="7"/>
      <c r="D12" s="7" t="s">
        <v>12</v>
      </c>
      <c r="E12" s="10"/>
      <c r="F12" s="11">
        <v>3080195</v>
      </c>
      <c r="G12" s="11"/>
      <c r="H12" s="10" t="s">
        <v>8</v>
      </c>
      <c r="I12" s="7" t="s">
        <v>13</v>
      </c>
      <c r="J12" s="12">
        <v>5339035.5810000002</v>
      </c>
      <c r="K12" s="12"/>
      <c r="L12" s="10" t="s">
        <v>8</v>
      </c>
      <c r="M12" s="10"/>
      <c r="N12" s="10"/>
      <c r="O12" s="10"/>
    </row>
    <row r="13" spans="1:16" ht="21.75" customHeight="1">
      <c r="B13" s="7"/>
      <c r="C13" s="7"/>
      <c r="D13" s="7" t="s">
        <v>14</v>
      </c>
      <c r="F13" s="11">
        <v>268732.16000000003</v>
      </c>
      <c r="G13" s="11"/>
      <c r="H13" s="10" t="s">
        <v>8</v>
      </c>
      <c r="I13" s="10"/>
      <c r="J13" s="12"/>
      <c r="K13" s="13"/>
      <c r="L13" s="10"/>
      <c r="M13" s="10"/>
      <c r="N13" s="10"/>
      <c r="O13" s="10"/>
    </row>
    <row r="14" spans="1:16" ht="21.75" customHeight="1">
      <c r="B14" s="7"/>
      <c r="C14" s="7" t="s">
        <v>15</v>
      </c>
      <c r="D14" s="10"/>
      <c r="E14" s="10"/>
      <c r="F14" s="10"/>
      <c r="G14" s="10"/>
      <c r="H14" s="10"/>
      <c r="I14" s="10"/>
      <c r="J14" s="14"/>
      <c r="K14" s="14"/>
      <c r="L14" s="10"/>
      <c r="M14" s="10"/>
      <c r="N14" s="10"/>
      <c r="O14" s="10"/>
    </row>
    <row r="15" spans="1:16" ht="21.75" customHeight="1">
      <c r="B15" s="7"/>
      <c r="C15" s="7"/>
      <c r="D15" s="7" t="s">
        <v>16</v>
      </c>
      <c r="E15" s="10"/>
      <c r="F15" s="11">
        <v>1655610.3598699998</v>
      </c>
      <c r="G15" s="11"/>
      <c r="H15" s="10" t="s">
        <v>8</v>
      </c>
      <c r="I15" s="10" t="s">
        <v>17</v>
      </c>
      <c r="J15" s="11">
        <v>1851458</v>
      </c>
      <c r="K15" s="11"/>
      <c r="L15" s="10" t="s">
        <v>8</v>
      </c>
      <c r="M15" s="10"/>
      <c r="N15" s="10"/>
      <c r="O15" s="10"/>
    </row>
    <row r="16" spans="1:16" ht="21.75" customHeight="1">
      <c r="B16" s="7"/>
      <c r="C16" s="7"/>
      <c r="D16" s="7" t="s">
        <v>18</v>
      </c>
      <c r="E16" s="10"/>
      <c r="F16" s="11">
        <v>3172951.3269889997</v>
      </c>
      <c r="G16" s="11"/>
      <c r="H16" s="10" t="s">
        <v>8</v>
      </c>
      <c r="I16" s="10" t="s">
        <v>19</v>
      </c>
      <c r="J16" s="11">
        <v>0</v>
      </c>
      <c r="K16" s="11"/>
      <c r="L16" s="10" t="s">
        <v>8</v>
      </c>
      <c r="M16" s="10"/>
      <c r="N16" s="10"/>
      <c r="O16" s="10"/>
    </row>
    <row r="17" spans="2:16" ht="21.75" customHeight="1">
      <c r="B17" s="7"/>
      <c r="C17" s="7"/>
      <c r="D17" s="7" t="s">
        <v>20</v>
      </c>
      <c r="E17" s="10"/>
      <c r="F17" s="11">
        <v>33000</v>
      </c>
      <c r="G17" s="11"/>
      <c r="H17" s="10" t="s">
        <v>8</v>
      </c>
      <c r="I17" s="10" t="s">
        <v>21</v>
      </c>
      <c r="J17" s="11">
        <v>0</v>
      </c>
      <c r="K17" s="11"/>
      <c r="L17" s="10" t="s">
        <v>8</v>
      </c>
      <c r="M17" s="10"/>
      <c r="N17" s="10"/>
      <c r="O17" s="10"/>
    </row>
    <row r="18" spans="2:16" ht="21.75" customHeight="1">
      <c r="B18" s="7"/>
      <c r="C18" s="7"/>
      <c r="D18" s="7" t="s">
        <v>22</v>
      </c>
      <c r="E18" s="10"/>
      <c r="F18" s="11">
        <v>1361151.5279000001</v>
      </c>
      <c r="G18" s="11"/>
      <c r="H18" s="10" t="s">
        <v>8</v>
      </c>
      <c r="I18" s="15" t="s">
        <v>23</v>
      </c>
      <c r="J18" s="11">
        <v>3763556.2620000001</v>
      </c>
      <c r="K18" s="11"/>
      <c r="L18" s="10" t="s">
        <v>8</v>
      </c>
      <c r="M18" s="10"/>
      <c r="N18" s="10"/>
      <c r="O18" s="10"/>
    </row>
    <row r="19" spans="2:16" ht="21.75" customHeight="1">
      <c r="B19" s="7"/>
      <c r="C19" s="7"/>
      <c r="D19" s="7"/>
      <c r="E19" s="10"/>
      <c r="F19" s="11"/>
      <c r="G19" s="11"/>
      <c r="H19" s="10"/>
      <c r="I19" s="10"/>
      <c r="J19" s="10"/>
      <c r="K19" s="10"/>
      <c r="L19" s="10"/>
      <c r="M19" s="10"/>
      <c r="N19" s="10"/>
      <c r="O19" s="10"/>
    </row>
    <row r="20" spans="2:16" ht="21.75" customHeight="1">
      <c r="B20" s="7" t="s">
        <v>24</v>
      </c>
      <c r="C20" s="8" t="s">
        <v>25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2:16" ht="21.75" customHeight="1">
      <c r="B21" s="7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2:16" ht="21.75" customHeight="1">
      <c r="B22" s="7"/>
      <c r="C22" s="10"/>
      <c r="D22" s="16"/>
      <c r="E22" s="16"/>
      <c r="F22" s="17"/>
      <c r="G22" s="17"/>
      <c r="H22" s="10"/>
      <c r="I22" s="10"/>
      <c r="J22" s="10"/>
      <c r="K22" s="10"/>
    </row>
    <row r="23" spans="2:16" ht="21.75" customHeight="1">
      <c r="B23" s="7"/>
      <c r="C23" s="10" t="s">
        <v>4</v>
      </c>
      <c r="D23" s="16"/>
      <c r="E23" s="16"/>
      <c r="F23" s="17"/>
      <c r="G23" s="17"/>
      <c r="H23" s="10"/>
      <c r="I23" s="10"/>
      <c r="J23" s="10"/>
      <c r="K23" s="10"/>
    </row>
    <row r="24" spans="2:16" ht="21.75" customHeight="1">
      <c r="B24" s="7"/>
      <c r="C24" s="10"/>
      <c r="D24" s="16"/>
      <c r="E24" s="16"/>
      <c r="F24" s="17"/>
      <c r="G24" s="17"/>
      <c r="H24" s="10"/>
      <c r="I24" s="10"/>
      <c r="J24" s="10"/>
      <c r="K24" s="10"/>
    </row>
    <row r="25" spans="2:16" ht="21.75" customHeight="1">
      <c r="B25" s="7"/>
      <c r="C25" s="10"/>
      <c r="D25" s="10"/>
      <c r="E25" s="10"/>
      <c r="F25" s="10"/>
      <c r="G25" s="10"/>
      <c r="H25" s="10"/>
      <c r="I25" s="10"/>
      <c r="J25" s="10"/>
      <c r="K25" s="10"/>
    </row>
    <row r="26" spans="2:16" ht="21.75" customHeight="1">
      <c r="B26" s="7"/>
      <c r="C26" s="10"/>
      <c r="D26" s="10"/>
      <c r="E26" s="10"/>
      <c r="F26" s="10"/>
      <c r="G26" s="10"/>
      <c r="H26" s="10"/>
      <c r="I26" s="10"/>
      <c r="J26" s="10"/>
      <c r="K26" s="10"/>
    </row>
    <row r="27" spans="2:16" ht="21.75" customHeight="1">
      <c r="B27" s="7"/>
      <c r="C27" s="10"/>
      <c r="D27" s="10"/>
      <c r="E27" s="10"/>
      <c r="F27" s="10"/>
      <c r="G27" s="10"/>
      <c r="H27" s="10"/>
      <c r="I27" s="10"/>
      <c r="J27" s="10"/>
      <c r="K27" s="10"/>
    </row>
    <row r="28" spans="2:16" ht="21.75" customHeight="1">
      <c r="B28" s="7"/>
      <c r="C28" s="10"/>
      <c r="D28" s="10"/>
      <c r="E28" s="10"/>
      <c r="F28" s="10"/>
      <c r="G28" s="10"/>
      <c r="H28" s="10"/>
      <c r="I28" s="10"/>
      <c r="J28" s="10"/>
      <c r="K28" s="10"/>
    </row>
    <row r="29" spans="2:16" ht="21.75" customHeight="1">
      <c r="B29" s="7"/>
      <c r="C29" s="10"/>
      <c r="D29" s="10"/>
      <c r="E29" s="10"/>
      <c r="F29" s="10"/>
      <c r="G29" s="10"/>
      <c r="H29" s="10"/>
      <c r="I29" s="10"/>
      <c r="J29" s="10"/>
      <c r="K29" s="10"/>
    </row>
    <row r="30" spans="2:16" ht="21.75" customHeight="1">
      <c r="B30" s="7"/>
      <c r="C30" s="10"/>
      <c r="D30" s="10"/>
      <c r="E30" s="10"/>
      <c r="F30" s="10"/>
      <c r="G30" s="10"/>
      <c r="H30" s="10"/>
      <c r="I30" s="10"/>
      <c r="J30" s="10"/>
      <c r="K30" s="10"/>
    </row>
  </sheetData>
  <mergeCells count="31">
    <mergeCell ref="D22:E22"/>
    <mergeCell ref="F22:G22"/>
    <mergeCell ref="D23:E23"/>
    <mergeCell ref="F23:G23"/>
    <mergeCell ref="D24:E24"/>
    <mergeCell ref="F24:G24"/>
    <mergeCell ref="F17:G17"/>
    <mergeCell ref="J17:K17"/>
    <mergeCell ref="F18:G18"/>
    <mergeCell ref="J18:K18"/>
    <mergeCell ref="F19:G19"/>
    <mergeCell ref="C20:P20"/>
    <mergeCell ref="F13:G13"/>
    <mergeCell ref="J13:K13"/>
    <mergeCell ref="J14:K14"/>
    <mergeCell ref="F15:G15"/>
    <mergeCell ref="J15:K15"/>
    <mergeCell ref="F16:G16"/>
    <mergeCell ref="J16:K16"/>
    <mergeCell ref="F10:G10"/>
    <mergeCell ref="J10:K10"/>
    <mergeCell ref="F11:G11"/>
    <mergeCell ref="J11:K11"/>
    <mergeCell ref="F12:G12"/>
    <mergeCell ref="J12:K12"/>
    <mergeCell ref="A2:P2"/>
    <mergeCell ref="C5:O5"/>
    <mergeCell ref="C6:L6"/>
    <mergeCell ref="C7:D7"/>
    <mergeCell ref="E7:F7"/>
    <mergeCell ref="G7:L7"/>
  </mergeCells>
  <phoneticPr fontId="2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1C10F-957D-4CA2-A207-B34EA3544428}">
  <sheetPr>
    <tabColor rgb="FF00B0F0"/>
  </sheetPr>
  <dimension ref="A1:R103"/>
  <sheetViews>
    <sheetView view="pageBreakPreview" topLeftCell="A70" zoomScaleNormal="100" zoomScaleSheetLayoutView="100" workbookViewId="0">
      <selection activeCell="U96" sqref="U96"/>
    </sheetView>
  </sheetViews>
  <sheetFormatPr defaultColWidth="9" defaultRowHeight="16.5"/>
  <cols>
    <col min="1" max="2" width="7.625" style="238" customWidth="1"/>
    <col min="3" max="3" width="13.25" style="238" customWidth="1"/>
    <col min="4" max="5" width="12.625" style="239" customWidth="1"/>
    <col min="6" max="6" width="12.625" style="240" customWidth="1"/>
    <col min="7" max="7" width="8.125" style="241" customWidth="1"/>
    <col min="8" max="8" width="22.25" style="59" customWidth="1"/>
    <col min="9" max="9" width="12.5" style="59" customWidth="1"/>
    <col min="10" max="10" width="3.125" style="60" customWidth="1"/>
    <col min="11" max="11" width="2.625" style="60" customWidth="1"/>
    <col min="12" max="13" width="3.125" style="59" customWidth="1"/>
    <col min="14" max="14" width="2.625" style="59" customWidth="1"/>
    <col min="15" max="15" width="13.625" style="59" customWidth="1"/>
    <col min="16" max="16" width="2.5" style="59" customWidth="1"/>
    <col min="17" max="17" width="0.125" style="19" customWidth="1"/>
    <col min="18" max="18" width="11.5" style="19" customWidth="1"/>
    <col min="19" max="16384" width="9" style="19"/>
  </cols>
  <sheetData>
    <row r="1" spans="1:16" ht="22.5" customHeight="1">
      <c r="A1" s="18" t="s">
        <v>26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ht="0.75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</row>
    <row r="3" spans="1:16" ht="15.75" customHeight="1" thickBot="1">
      <c r="A3" s="21" t="s">
        <v>27</v>
      </c>
      <c r="B3" s="21"/>
      <c r="C3" s="22"/>
      <c r="D3" s="22"/>
      <c r="E3" s="22"/>
      <c r="F3" s="23"/>
      <c r="G3" s="24"/>
      <c r="H3" s="22"/>
      <c r="I3" s="22" t="s">
        <v>4</v>
      </c>
      <c r="J3" s="22"/>
      <c r="K3" s="22"/>
      <c r="L3" s="22"/>
      <c r="M3" s="22"/>
      <c r="N3" s="25" t="s">
        <v>28</v>
      </c>
      <c r="O3" s="25"/>
      <c r="P3" s="25"/>
    </row>
    <row r="4" spans="1:16" ht="19.5" customHeight="1">
      <c r="A4" s="26" t="s">
        <v>29</v>
      </c>
      <c r="B4" s="27" t="s">
        <v>30</v>
      </c>
      <c r="C4" s="28" t="s">
        <v>31</v>
      </c>
      <c r="D4" s="29" t="s">
        <v>32</v>
      </c>
      <c r="E4" s="29" t="s">
        <v>33</v>
      </c>
      <c r="F4" s="30" t="s">
        <v>34</v>
      </c>
      <c r="G4" s="30"/>
      <c r="H4" s="31" t="s">
        <v>35</v>
      </c>
      <c r="I4" s="27"/>
      <c r="J4" s="27"/>
      <c r="K4" s="27"/>
      <c r="L4" s="27"/>
      <c r="M4" s="27"/>
      <c r="N4" s="27"/>
      <c r="O4" s="27"/>
      <c r="P4" s="32"/>
    </row>
    <row r="5" spans="1:16" ht="19.5" customHeight="1" thickBot="1">
      <c r="A5" s="33"/>
      <c r="B5" s="34"/>
      <c r="C5" s="35"/>
      <c r="D5" s="36"/>
      <c r="E5" s="36"/>
      <c r="F5" s="37" t="s">
        <v>36</v>
      </c>
      <c r="G5" s="38" t="s">
        <v>37</v>
      </c>
      <c r="H5" s="39"/>
      <c r="I5" s="34"/>
      <c r="J5" s="34"/>
      <c r="K5" s="34"/>
      <c r="L5" s="34"/>
      <c r="M5" s="34"/>
      <c r="N5" s="34"/>
      <c r="O5" s="34"/>
      <c r="P5" s="40"/>
    </row>
    <row r="6" spans="1:16" ht="20.100000000000001" customHeight="1" thickBot="1">
      <c r="A6" s="41" t="s">
        <v>38</v>
      </c>
      <c r="B6" s="42"/>
      <c r="C6" s="43"/>
      <c r="D6" s="44">
        <f>SUM(D7,D67,D38,D82,D27,D34,D87)</f>
        <v>11776405</v>
      </c>
      <c r="E6" s="44">
        <f>SUM(E7,E67,E38,E82,E27,E34,E87)</f>
        <v>11837727.476840001</v>
      </c>
      <c r="F6" s="45">
        <f>+E6-D6</f>
        <v>61322.4768400006</v>
      </c>
      <c r="G6" s="46">
        <f>+F6/D6*100</f>
        <v>0.52072323293908962</v>
      </c>
      <c r="H6" s="47"/>
      <c r="I6" s="47"/>
      <c r="J6" s="48"/>
      <c r="K6" s="48"/>
      <c r="L6" s="47"/>
      <c r="M6" s="49" t="s">
        <v>39</v>
      </c>
      <c r="N6" s="47"/>
      <c r="O6" s="50">
        <f>SUM(O7,O27,O34,O38,O67,O82,O87)</f>
        <v>11837727476.84</v>
      </c>
      <c r="P6" s="51" t="s">
        <v>40</v>
      </c>
    </row>
    <row r="7" spans="1:16" s="63" customFormat="1" ht="18.95" customHeight="1" thickTop="1">
      <c r="A7" s="52" t="s">
        <v>41</v>
      </c>
      <c r="B7" s="53" t="s">
        <v>42</v>
      </c>
      <c r="C7" s="54"/>
      <c r="D7" s="55">
        <f>SUM(D8)</f>
        <v>172736</v>
      </c>
      <c r="E7" s="56">
        <f>SUM(E8)</f>
        <v>194938.46400000001</v>
      </c>
      <c r="F7" s="57">
        <f>+E7-D7</f>
        <v>22202.464000000007</v>
      </c>
      <c r="G7" s="58">
        <f>+F7/D7*100</f>
        <v>12.853408669877735</v>
      </c>
      <c r="H7" s="59"/>
      <c r="I7" s="59"/>
      <c r="J7" s="60"/>
      <c r="K7" s="60"/>
      <c r="L7" s="59"/>
      <c r="M7" s="59"/>
      <c r="N7" s="59"/>
      <c r="O7" s="61">
        <f>SUM(O8)</f>
        <v>194938464</v>
      </c>
      <c r="P7" s="62" t="s">
        <v>40</v>
      </c>
    </row>
    <row r="8" spans="1:16" s="63" customFormat="1" ht="17.100000000000001" customHeight="1">
      <c r="A8" s="52" t="s">
        <v>43</v>
      </c>
      <c r="B8" s="64" t="s">
        <v>44</v>
      </c>
      <c r="C8" s="65" t="s">
        <v>45</v>
      </c>
      <c r="D8" s="66">
        <f>SUM(D9:D26)</f>
        <v>172736</v>
      </c>
      <c r="E8" s="67">
        <f>SUM(E9:E26)</f>
        <v>194938.46400000001</v>
      </c>
      <c r="F8" s="68">
        <f>+E8-D8</f>
        <v>22202.464000000007</v>
      </c>
      <c r="G8" s="69">
        <f>+F8/D8*100</f>
        <v>12.853408669877735</v>
      </c>
      <c r="H8" s="70"/>
      <c r="I8" s="70"/>
      <c r="J8" s="71"/>
      <c r="K8" s="71"/>
      <c r="L8" s="70"/>
      <c r="M8" s="70"/>
      <c r="N8" s="70"/>
      <c r="O8" s="72">
        <f>SUM(O9,O17,O19,O25)</f>
        <v>194938464</v>
      </c>
      <c r="P8" s="73" t="s">
        <v>40</v>
      </c>
    </row>
    <row r="9" spans="1:16" s="63" customFormat="1" ht="17.100000000000001" customHeight="1">
      <c r="A9" s="74"/>
      <c r="B9" s="75" t="s">
        <v>46</v>
      </c>
      <c r="C9" s="76" t="s">
        <v>47</v>
      </c>
      <c r="D9" s="77">
        <v>64440</v>
      </c>
      <c r="E9" s="78">
        <f>O9/1000</f>
        <v>64440.464</v>
      </c>
      <c r="F9" s="79">
        <f>+E9-D9</f>
        <v>0.46399999999994179</v>
      </c>
      <c r="G9" s="80">
        <f>+F9/D9*100</f>
        <v>7.2004965859705423E-4</v>
      </c>
      <c r="H9" s="81"/>
      <c r="I9" s="82"/>
      <c r="J9" s="83"/>
      <c r="K9" s="83"/>
      <c r="L9" s="84" t="s">
        <v>48</v>
      </c>
      <c r="M9" s="84"/>
      <c r="N9" s="84"/>
      <c r="O9" s="82">
        <f>SUM(O10:O16)</f>
        <v>64440464</v>
      </c>
      <c r="P9" s="73" t="s">
        <v>40</v>
      </c>
    </row>
    <row r="10" spans="1:16" s="63" customFormat="1" ht="17.100000000000001" customHeight="1">
      <c r="A10" s="74"/>
      <c r="B10" s="85"/>
      <c r="C10" s="86"/>
      <c r="D10" s="87"/>
      <c r="E10" s="88"/>
      <c r="F10" s="89"/>
      <c r="G10" s="90"/>
      <c r="H10" s="91" t="s">
        <v>49</v>
      </c>
      <c r="I10" s="92">
        <v>1000000</v>
      </c>
      <c r="J10" s="93" t="s">
        <v>40</v>
      </c>
      <c r="K10" s="94" t="s">
        <v>50</v>
      </c>
      <c r="L10" s="93">
        <v>6</v>
      </c>
      <c r="M10" s="93" t="s">
        <v>51</v>
      </c>
      <c r="N10" s="93" t="s">
        <v>52</v>
      </c>
      <c r="O10" s="92">
        <f t="shared" ref="O10:O16" si="0">SUM(I10*L10)</f>
        <v>6000000</v>
      </c>
      <c r="P10" s="95" t="s">
        <v>40</v>
      </c>
    </row>
    <row r="11" spans="1:16" s="63" customFormat="1" ht="17.100000000000001" customHeight="1">
      <c r="A11" s="74"/>
      <c r="B11" s="85"/>
      <c r="C11" s="86"/>
      <c r="D11" s="87"/>
      <c r="E11" s="88"/>
      <c r="F11" s="89"/>
      <c r="G11" s="90"/>
      <c r="H11" s="96" t="s">
        <v>53</v>
      </c>
      <c r="I11" s="92">
        <v>367740</v>
      </c>
      <c r="J11" s="93" t="s">
        <v>40</v>
      </c>
      <c r="K11" s="94" t="s">
        <v>50</v>
      </c>
      <c r="L11" s="93">
        <v>1</v>
      </c>
      <c r="M11" s="93" t="s">
        <v>51</v>
      </c>
      <c r="N11" s="93" t="s">
        <v>52</v>
      </c>
      <c r="O11" s="92">
        <f t="shared" si="0"/>
        <v>367740</v>
      </c>
      <c r="P11" s="95" t="s">
        <v>40</v>
      </c>
    </row>
    <row r="12" spans="1:16" s="63" customFormat="1" ht="17.100000000000001" customHeight="1">
      <c r="A12" s="74"/>
      <c r="B12" s="85"/>
      <c r="C12" s="86"/>
      <c r="D12" s="87"/>
      <c r="E12" s="88"/>
      <c r="F12" s="89"/>
      <c r="G12" s="90"/>
      <c r="H12" s="96" t="s">
        <v>54</v>
      </c>
      <c r="I12" s="92">
        <v>2500000</v>
      </c>
      <c r="J12" s="93" t="s">
        <v>40</v>
      </c>
      <c r="K12" s="94" t="s">
        <v>50</v>
      </c>
      <c r="L12" s="93">
        <v>5</v>
      </c>
      <c r="M12" s="93" t="s">
        <v>51</v>
      </c>
      <c r="N12" s="93" t="s">
        <v>52</v>
      </c>
      <c r="O12" s="92">
        <f t="shared" si="0"/>
        <v>12500000</v>
      </c>
      <c r="P12" s="95" t="s">
        <v>40</v>
      </c>
    </row>
    <row r="13" spans="1:16" s="63" customFormat="1" ht="17.100000000000001" customHeight="1">
      <c r="A13" s="74"/>
      <c r="B13" s="85"/>
      <c r="C13" s="86"/>
      <c r="D13" s="87"/>
      <c r="E13" s="88"/>
      <c r="F13" s="89"/>
      <c r="G13" s="90"/>
      <c r="H13" s="96" t="s">
        <v>55</v>
      </c>
      <c r="I13" s="92">
        <v>1300000</v>
      </c>
      <c r="J13" s="93" t="s">
        <v>40</v>
      </c>
      <c r="K13" s="94" t="s">
        <v>50</v>
      </c>
      <c r="L13" s="93">
        <v>12</v>
      </c>
      <c r="M13" s="93" t="s">
        <v>51</v>
      </c>
      <c r="N13" s="93" t="s">
        <v>52</v>
      </c>
      <c r="O13" s="92">
        <f t="shared" si="0"/>
        <v>15600000</v>
      </c>
      <c r="P13" s="95" t="s">
        <v>40</v>
      </c>
    </row>
    <row r="14" spans="1:16" s="63" customFormat="1" ht="17.100000000000001" customHeight="1">
      <c r="A14" s="74"/>
      <c r="B14" s="85"/>
      <c r="C14" s="86"/>
      <c r="D14" s="87"/>
      <c r="E14" s="88"/>
      <c r="F14" s="89"/>
      <c r="G14" s="90"/>
      <c r="H14" s="96" t="s">
        <v>56</v>
      </c>
      <c r="I14" s="92">
        <v>100000</v>
      </c>
      <c r="J14" s="93" t="s">
        <v>40</v>
      </c>
      <c r="K14" s="94" t="s">
        <v>50</v>
      </c>
      <c r="L14" s="93">
        <v>12</v>
      </c>
      <c r="M14" s="93" t="s">
        <v>51</v>
      </c>
      <c r="N14" s="93" t="s">
        <v>52</v>
      </c>
      <c r="O14" s="92">
        <f>SUM(I14*L14)</f>
        <v>1200000</v>
      </c>
      <c r="P14" s="95" t="s">
        <v>40</v>
      </c>
    </row>
    <row r="15" spans="1:16" s="63" customFormat="1" ht="17.100000000000001" customHeight="1">
      <c r="A15" s="74"/>
      <c r="B15" s="85"/>
      <c r="C15" s="86"/>
      <c r="D15" s="87"/>
      <c r="E15" s="88"/>
      <c r="F15" s="89"/>
      <c r="G15" s="90"/>
      <c r="H15" s="96" t="s">
        <v>57</v>
      </c>
      <c r="I15" s="92">
        <v>2272727</v>
      </c>
      <c r="J15" s="93" t="s">
        <v>40</v>
      </c>
      <c r="K15" s="94" t="s">
        <v>50</v>
      </c>
      <c r="L15" s="93">
        <v>12</v>
      </c>
      <c r="M15" s="93" t="s">
        <v>58</v>
      </c>
      <c r="N15" s="93" t="s">
        <v>52</v>
      </c>
      <c r="O15" s="92">
        <f>SUM(I15*L15)</f>
        <v>27272724</v>
      </c>
      <c r="P15" s="95" t="s">
        <v>40</v>
      </c>
    </row>
    <row r="16" spans="1:16" s="63" customFormat="1" ht="17.100000000000001" customHeight="1">
      <c r="A16" s="74"/>
      <c r="B16" s="85"/>
      <c r="C16" s="97"/>
      <c r="D16" s="98"/>
      <c r="E16" s="99"/>
      <c r="F16" s="100"/>
      <c r="G16" s="101"/>
      <c r="H16" s="96" t="s">
        <v>59</v>
      </c>
      <c r="I16" s="102">
        <v>750000</v>
      </c>
      <c r="J16" s="93" t="s">
        <v>40</v>
      </c>
      <c r="K16" s="94" t="s">
        <v>50</v>
      </c>
      <c r="L16" s="93">
        <v>2</v>
      </c>
      <c r="M16" s="93" t="s">
        <v>60</v>
      </c>
      <c r="N16" s="93" t="s">
        <v>52</v>
      </c>
      <c r="O16" s="92">
        <f t="shared" si="0"/>
        <v>1500000</v>
      </c>
      <c r="P16" s="95" t="s">
        <v>40</v>
      </c>
    </row>
    <row r="17" spans="1:16" s="63" customFormat="1" ht="17.100000000000001" hidden="1" customHeight="1">
      <c r="A17" s="74"/>
      <c r="B17" s="85"/>
      <c r="C17" s="76" t="s">
        <v>61</v>
      </c>
      <c r="D17" s="79">
        <v>0</v>
      </c>
      <c r="E17" s="79">
        <f>(O17/1000)</f>
        <v>0</v>
      </c>
      <c r="F17" s="103">
        <f>E17-D17</f>
        <v>0</v>
      </c>
      <c r="G17" s="104">
        <v>0</v>
      </c>
      <c r="H17" s="81"/>
      <c r="I17" s="82"/>
      <c r="J17" s="83"/>
      <c r="K17" s="105"/>
      <c r="L17" s="84" t="s">
        <v>48</v>
      </c>
      <c r="M17" s="84"/>
      <c r="N17" s="84"/>
      <c r="O17" s="106">
        <f>SUM(O18:O18)</f>
        <v>0</v>
      </c>
      <c r="P17" s="73" t="s">
        <v>40</v>
      </c>
    </row>
    <row r="18" spans="1:16" s="63" customFormat="1" ht="17.100000000000001" hidden="1" customHeight="1">
      <c r="A18" s="74"/>
      <c r="B18" s="85"/>
      <c r="C18" s="86"/>
      <c r="D18" s="89"/>
      <c r="E18" s="100"/>
      <c r="F18" s="107"/>
      <c r="G18" s="108"/>
      <c r="H18" s="96" t="s">
        <v>62</v>
      </c>
      <c r="I18" s="109">
        <v>0</v>
      </c>
      <c r="J18" s="93" t="s">
        <v>40</v>
      </c>
      <c r="K18" s="94" t="s">
        <v>50</v>
      </c>
      <c r="L18" s="93">
        <v>1</v>
      </c>
      <c r="M18" s="93" t="s">
        <v>60</v>
      </c>
      <c r="N18" s="110" t="s">
        <v>63</v>
      </c>
      <c r="O18" s="92">
        <f>I18*L18</f>
        <v>0</v>
      </c>
      <c r="P18" s="95" t="s">
        <v>40</v>
      </c>
    </row>
    <row r="19" spans="1:16" s="63" customFormat="1" ht="17.100000000000001" customHeight="1">
      <c r="A19" s="74"/>
      <c r="B19" s="85"/>
      <c r="C19" s="111" t="s">
        <v>64</v>
      </c>
      <c r="D19" s="77">
        <v>107896</v>
      </c>
      <c r="E19" s="77">
        <f>+O19/1000</f>
        <v>130098</v>
      </c>
      <c r="F19" s="103">
        <f>+E19-D19</f>
        <v>22202</v>
      </c>
      <c r="G19" s="104">
        <f>+F19/D19*100</f>
        <v>20.577222510565729</v>
      </c>
      <c r="H19" s="81"/>
      <c r="I19" s="82"/>
      <c r="J19" s="83"/>
      <c r="K19" s="83"/>
      <c r="L19" s="84" t="s">
        <v>48</v>
      </c>
      <c r="M19" s="84"/>
      <c r="N19" s="84"/>
      <c r="O19" s="82">
        <f>SUM(O20:O24)</f>
        <v>130098000</v>
      </c>
      <c r="P19" s="73" t="s">
        <v>40</v>
      </c>
    </row>
    <row r="20" spans="1:16" s="63" customFormat="1" ht="17.100000000000001" customHeight="1">
      <c r="A20" s="74"/>
      <c r="B20" s="85"/>
      <c r="C20" s="112"/>
      <c r="D20" s="87"/>
      <c r="E20" s="87"/>
      <c r="F20" s="107"/>
      <c r="G20" s="108"/>
      <c r="H20" s="96" t="s">
        <v>65</v>
      </c>
      <c r="I20" s="92">
        <v>21250000</v>
      </c>
      <c r="J20" s="93" t="s">
        <v>40</v>
      </c>
      <c r="K20" s="94" t="s">
        <v>50</v>
      </c>
      <c r="L20" s="93">
        <v>1</v>
      </c>
      <c r="M20" s="93" t="s">
        <v>60</v>
      </c>
      <c r="N20" s="110" t="s">
        <v>52</v>
      </c>
      <c r="O20" s="92">
        <f>I20*L20</f>
        <v>21250000</v>
      </c>
      <c r="P20" s="95" t="s">
        <v>40</v>
      </c>
    </row>
    <row r="21" spans="1:16" s="63" customFormat="1" ht="17.100000000000001" customHeight="1">
      <c r="A21" s="74"/>
      <c r="B21" s="85"/>
      <c r="C21" s="112"/>
      <c r="D21" s="87"/>
      <c r="E21" s="87"/>
      <c r="F21" s="107"/>
      <c r="G21" s="108"/>
      <c r="H21" s="96" t="s">
        <v>66</v>
      </c>
      <c r="I21" s="92">
        <v>19136000</v>
      </c>
      <c r="J21" s="93" t="s">
        <v>40</v>
      </c>
      <c r="K21" s="94" t="s">
        <v>50</v>
      </c>
      <c r="L21" s="93">
        <v>1</v>
      </c>
      <c r="M21" s="93" t="s">
        <v>60</v>
      </c>
      <c r="N21" s="110" t="s">
        <v>52</v>
      </c>
      <c r="O21" s="92">
        <f>I21*L21</f>
        <v>19136000</v>
      </c>
      <c r="P21" s="95" t="s">
        <v>40</v>
      </c>
    </row>
    <row r="22" spans="1:16" s="63" customFormat="1" ht="17.100000000000001" customHeight="1">
      <c r="A22" s="74"/>
      <c r="B22" s="85"/>
      <c r="C22" s="112"/>
      <c r="D22" s="87"/>
      <c r="E22" s="87"/>
      <c r="F22" s="107"/>
      <c r="G22" s="108"/>
      <c r="H22" s="91" t="s">
        <v>67</v>
      </c>
      <c r="I22" s="92">
        <v>3840000</v>
      </c>
      <c r="J22" s="93" t="s">
        <v>40</v>
      </c>
      <c r="K22" s="94" t="s">
        <v>50</v>
      </c>
      <c r="L22" s="93">
        <v>2</v>
      </c>
      <c r="M22" s="93" t="s">
        <v>60</v>
      </c>
      <c r="N22" s="110" t="s">
        <v>52</v>
      </c>
      <c r="O22" s="92">
        <f>I22*L22</f>
        <v>7680000</v>
      </c>
      <c r="P22" s="95" t="s">
        <v>40</v>
      </c>
    </row>
    <row r="23" spans="1:16" s="63" customFormat="1" ht="17.100000000000001" customHeight="1">
      <c r="A23" s="74"/>
      <c r="B23" s="85"/>
      <c r="C23" s="112"/>
      <c r="D23" s="87"/>
      <c r="E23" s="87"/>
      <c r="F23" s="107"/>
      <c r="G23" s="108"/>
      <c r="H23" s="96" t="s">
        <v>68</v>
      </c>
      <c r="I23" s="92">
        <v>58612000</v>
      </c>
      <c r="J23" s="93" t="s">
        <v>40</v>
      </c>
      <c r="K23" s="94" t="s">
        <v>50</v>
      </c>
      <c r="L23" s="93">
        <v>1</v>
      </c>
      <c r="M23" s="93" t="s">
        <v>60</v>
      </c>
      <c r="N23" s="110" t="s">
        <v>52</v>
      </c>
      <c r="O23" s="92">
        <f>I23*L23</f>
        <v>58612000</v>
      </c>
      <c r="P23" s="95" t="s">
        <v>40</v>
      </c>
    </row>
    <row r="24" spans="1:16" s="63" customFormat="1" ht="17.100000000000001" customHeight="1">
      <c r="A24" s="74"/>
      <c r="B24" s="85"/>
      <c r="C24" s="113"/>
      <c r="D24" s="98"/>
      <c r="E24" s="98"/>
      <c r="F24" s="114"/>
      <c r="G24" s="115"/>
      <c r="H24" s="96" t="s">
        <v>69</v>
      </c>
      <c r="I24" s="92">
        <v>5855000</v>
      </c>
      <c r="J24" s="93" t="s">
        <v>40</v>
      </c>
      <c r="K24" s="94" t="s">
        <v>50</v>
      </c>
      <c r="L24" s="93">
        <v>4</v>
      </c>
      <c r="M24" s="93" t="s">
        <v>60</v>
      </c>
      <c r="N24" s="110" t="s">
        <v>52</v>
      </c>
      <c r="O24" s="92">
        <f>I24*L24</f>
        <v>23420000</v>
      </c>
      <c r="P24" s="95" t="s">
        <v>40</v>
      </c>
    </row>
    <row r="25" spans="1:16" s="63" customFormat="1" ht="17.100000000000001" customHeight="1">
      <c r="A25" s="74"/>
      <c r="B25" s="85"/>
      <c r="C25" s="76" t="s">
        <v>70</v>
      </c>
      <c r="D25" s="77">
        <v>400</v>
      </c>
      <c r="E25" s="79">
        <f>(O25/1000)</f>
        <v>400</v>
      </c>
      <c r="F25" s="103">
        <f>E25-D25</f>
        <v>0</v>
      </c>
      <c r="G25" s="104">
        <v>0</v>
      </c>
      <c r="H25" s="81"/>
      <c r="I25" s="82"/>
      <c r="J25" s="83"/>
      <c r="K25" s="105"/>
      <c r="L25" s="84" t="s">
        <v>48</v>
      </c>
      <c r="M25" s="84"/>
      <c r="N25" s="84"/>
      <c r="O25" s="106">
        <f>SUM(O26:O26)</f>
        <v>400000</v>
      </c>
      <c r="P25" s="73" t="s">
        <v>40</v>
      </c>
    </row>
    <row r="26" spans="1:16" s="63" customFormat="1" ht="17.100000000000001" customHeight="1">
      <c r="A26" s="74"/>
      <c r="B26" s="85"/>
      <c r="C26" s="86"/>
      <c r="D26" s="87"/>
      <c r="E26" s="100"/>
      <c r="F26" s="107"/>
      <c r="G26" s="108"/>
      <c r="H26" s="96" t="s">
        <v>71</v>
      </c>
      <c r="I26" s="109">
        <v>400000</v>
      </c>
      <c r="J26" s="93" t="s">
        <v>40</v>
      </c>
      <c r="K26" s="94" t="s">
        <v>50</v>
      </c>
      <c r="L26" s="93">
        <v>1</v>
      </c>
      <c r="M26" s="93" t="s">
        <v>60</v>
      </c>
      <c r="N26" s="110" t="s">
        <v>63</v>
      </c>
      <c r="O26" s="92">
        <f>I26*L26</f>
        <v>400000</v>
      </c>
      <c r="P26" s="95" t="s">
        <v>40</v>
      </c>
    </row>
    <row r="27" spans="1:16" s="63" customFormat="1" ht="17.100000000000001" customHeight="1">
      <c r="A27" s="116" t="s">
        <v>72</v>
      </c>
      <c r="B27" s="117" t="s">
        <v>42</v>
      </c>
      <c r="C27" s="118"/>
      <c r="D27" s="119">
        <f>SUM(D28)</f>
        <v>9020</v>
      </c>
      <c r="E27" s="120">
        <f>SUM(E28)</f>
        <v>9020</v>
      </c>
      <c r="F27" s="121">
        <f>+E27-D27</f>
        <v>0</v>
      </c>
      <c r="G27" s="122">
        <f>+F27/D27*100</f>
        <v>0</v>
      </c>
      <c r="H27" s="123"/>
      <c r="I27" s="123"/>
      <c r="J27" s="124"/>
      <c r="K27" s="124"/>
      <c r="L27" s="123"/>
      <c r="M27" s="123"/>
      <c r="N27" s="123"/>
      <c r="O27" s="125">
        <f>O28</f>
        <v>9020000</v>
      </c>
      <c r="P27" s="126" t="s">
        <v>40</v>
      </c>
    </row>
    <row r="28" spans="1:16" s="63" customFormat="1" ht="17.100000000000001" customHeight="1">
      <c r="A28" s="74"/>
      <c r="B28" s="75" t="s">
        <v>72</v>
      </c>
      <c r="C28" s="127" t="s">
        <v>45</v>
      </c>
      <c r="D28" s="128">
        <f>SUM(D29)</f>
        <v>9020</v>
      </c>
      <c r="E28" s="129">
        <f>SUM(E29)</f>
        <v>9020</v>
      </c>
      <c r="F28" s="130">
        <f>+E28-D28</f>
        <v>0</v>
      </c>
      <c r="G28" s="69">
        <f>+F28/D28*100</f>
        <v>0</v>
      </c>
      <c r="J28" s="93"/>
      <c r="K28" s="93"/>
      <c r="O28" s="131">
        <f>O29</f>
        <v>9020000</v>
      </c>
      <c r="P28" s="95" t="s">
        <v>40</v>
      </c>
    </row>
    <row r="29" spans="1:16" s="63" customFormat="1" ht="17.100000000000001" customHeight="1">
      <c r="A29" s="74"/>
      <c r="B29" s="85"/>
      <c r="C29" s="132" t="s">
        <v>73</v>
      </c>
      <c r="D29" s="77">
        <v>9020</v>
      </c>
      <c r="E29" s="77">
        <f>O28/1000</f>
        <v>9020</v>
      </c>
      <c r="F29" s="103">
        <f>+E29-D29</f>
        <v>0</v>
      </c>
      <c r="G29" s="104">
        <f>+F29/D29*100</f>
        <v>0</v>
      </c>
      <c r="H29" s="133"/>
      <c r="I29" s="134"/>
      <c r="J29" s="83"/>
      <c r="K29" s="83"/>
      <c r="L29" s="135" t="s">
        <v>48</v>
      </c>
      <c r="M29" s="135"/>
      <c r="N29" s="135"/>
      <c r="O29" s="72">
        <f>SUM(O30:O33)</f>
        <v>9020000</v>
      </c>
      <c r="P29" s="73" t="s">
        <v>40</v>
      </c>
    </row>
    <row r="30" spans="1:16" s="63" customFormat="1" ht="17.100000000000001" customHeight="1">
      <c r="A30" s="52"/>
      <c r="B30" s="85"/>
      <c r="C30" s="136"/>
      <c r="D30" s="87"/>
      <c r="E30" s="87"/>
      <c r="F30" s="107"/>
      <c r="G30" s="108"/>
      <c r="H30" s="91" t="s">
        <v>74</v>
      </c>
      <c r="I30" s="92">
        <v>20000</v>
      </c>
      <c r="J30" s="93" t="s">
        <v>40</v>
      </c>
      <c r="K30" s="94" t="s">
        <v>50</v>
      </c>
      <c r="L30" s="137">
        <v>121</v>
      </c>
      <c r="M30" s="93" t="s">
        <v>75</v>
      </c>
      <c r="N30" s="110" t="s">
        <v>52</v>
      </c>
      <c r="O30" s="92">
        <f>I30*L30</f>
        <v>2420000</v>
      </c>
      <c r="P30" s="95" t="s">
        <v>40</v>
      </c>
    </row>
    <row r="31" spans="1:16" s="63" customFormat="1" ht="17.100000000000001" customHeight="1">
      <c r="A31" s="74"/>
      <c r="B31" s="85"/>
      <c r="C31" s="136"/>
      <c r="D31" s="87"/>
      <c r="E31" s="87"/>
      <c r="F31" s="107"/>
      <c r="G31" s="108"/>
      <c r="H31" s="91" t="s">
        <v>76</v>
      </c>
      <c r="I31" s="92">
        <v>10000</v>
      </c>
      <c r="J31" s="93" t="s">
        <v>40</v>
      </c>
      <c r="K31" s="94" t="s">
        <v>50</v>
      </c>
      <c r="L31" s="137">
        <v>20</v>
      </c>
      <c r="M31" s="93" t="s">
        <v>75</v>
      </c>
      <c r="N31" s="110" t="s">
        <v>52</v>
      </c>
      <c r="O31" s="92">
        <f>I31*L31</f>
        <v>200000</v>
      </c>
      <c r="P31" s="95" t="s">
        <v>40</v>
      </c>
    </row>
    <row r="32" spans="1:16" s="63" customFormat="1" ht="17.100000000000001" customHeight="1">
      <c r="A32" s="74"/>
      <c r="B32" s="85"/>
      <c r="C32" s="136"/>
      <c r="D32" s="87"/>
      <c r="E32" s="87"/>
      <c r="F32" s="107"/>
      <c r="G32" s="108"/>
      <c r="H32" s="91" t="s">
        <v>77</v>
      </c>
      <c r="I32" s="92">
        <v>40000</v>
      </c>
      <c r="J32" s="93" t="s">
        <v>40</v>
      </c>
      <c r="K32" s="94" t="s">
        <v>50</v>
      </c>
      <c r="L32" s="137">
        <v>31</v>
      </c>
      <c r="M32" s="93" t="s">
        <v>75</v>
      </c>
      <c r="N32" s="110" t="s">
        <v>52</v>
      </c>
      <c r="O32" s="92">
        <f>I32*L32</f>
        <v>1240000</v>
      </c>
      <c r="P32" s="95" t="s">
        <v>40</v>
      </c>
    </row>
    <row r="33" spans="1:17" s="63" customFormat="1" ht="17.100000000000001" customHeight="1">
      <c r="A33" s="138"/>
      <c r="B33" s="139"/>
      <c r="C33" s="140"/>
      <c r="D33" s="98"/>
      <c r="E33" s="98"/>
      <c r="F33" s="114"/>
      <c r="G33" s="115"/>
      <c r="H33" s="141" t="s">
        <v>78</v>
      </c>
      <c r="I33" s="142">
        <v>120000</v>
      </c>
      <c r="J33" s="143" t="s">
        <v>40</v>
      </c>
      <c r="K33" s="144" t="s">
        <v>50</v>
      </c>
      <c r="L33" s="143">
        <v>43</v>
      </c>
      <c r="M33" s="143" t="s">
        <v>75</v>
      </c>
      <c r="N33" s="145" t="s">
        <v>52</v>
      </c>
      <c r="O33" s="142">
        <f>I33*L33</f>
        <v>5160000</v>
      </c>
      <c r="P33" s="146" t="s">
        <v>40</v>
      </c>
    </row>
    <row r="34" spans="1:17" s="63" customFormat="1" ht="17.100000000000001" customHeight="1">
      <c r="A34" s="116" t="s">
        <v>79</v>
      </c>
      <c r="B34" s="117" t="s">
        <v>42</v>
      </c>
      <c r="C34" s="118"/>
      <c r="D34" s="119">
        <f t="shared" ref="D34:E35" si="1">SUM(D35)</f>
        <v>20000</v>
      </c>
      <c r="E34" s="147">
        <f t="shared" si="1"/>
        <v>20000</v>
      </c>
      <c r="F34" s="148">
        <f>+E34-D34</f>
        <v>0</v>
      </c>
      <c r="G34" s="122">
        <f>F34/D34*100</f>
        <v>0</v>
      </c>
      <c r="H34" s="149"/>
      <c r="I34" s="149"/>
      <c r="J34" s="150"/>
      <c r="K34" s="150"/>
      <c r="L34" s="149"/>
      <c r="M34" s="149"/>
      <c r="N34" s="149"/>
      <c r="O34" s="125">
        <f>O35</f>
        <v>20000000</v>
      </c>
      <c r="P34" s="126" t="s">
        <v>40</v>
      </c>
    </row>
    <row r="35" spans="1:17" s="63" customFormat="1" ht="17.100000000000001" customHeight="1">
      <c r="A35" s="74"/>
      <c r="B35" s="75" t="s">
        <v>79</v>
      </c>
      <c r="C35" s="151" t="s">
        <v>45</v>
      </c>
      <c r="D35" s="152">
        <f>D36</f>
        <v>20000</v>
      </c>
      <c r="E35" s="153">
        <f t="shared" si="1"/>
        <v>20000</v>
      </c>
      <c r="F35" s="154">
        <f>+E35-D35</f>
        <v>0</v>
      </c>
      <c r="G35" s="69">
        <f>F35/D35*100</f>
        <v>0</v>
      </c>
      <c r="H35" s="155"/>
      <c r="I35" s="123"/>
      <c r="J35" s="124"/>
      <c r="K35" s="124"/>
      <c r="L35" s="123"/>
      <c r="M35" s="123"/>
      <c r="N35" s="123"/>
      <c r="O35" s="156">
        <f>SUM(O36)</f>
        <v>20000000</v>
      </c>
      <c r="P35" s="157" t="s">
        <v>40</v>
      </c>
    </row>
    <row r="36" spans="1:17" s="63" customFormat="1" ht="17.100000000000001" customHeight="1">
      <c r="A36" s="74"/>
      <c r="B36" s="127"/>
      <c r="C36" s="76" t="s">
        <v>80</v>
      </c>
      <c r="D36" s="77">
        <v>20000</v>
      </c>
      <c r="E36" s="78">
        <f>+O36/1000</f>
        <v>20000</v>
      </c>
      <c r="F36" s="158">
        <f>+E36-D36</f>
        <v>0</v>
      </c>
      <c r="G36" s="159">
        <f>F36/D36*100</f>
        <v>0</v>
      </c>
      <c r="H36" s="160"/>
      <c r="J36" s="93"/>
      <c r="K36" s="93"/>
      <c r="L36" s="63" t="s">
        <v>48</v>
      </c>
      <c r="O36" s="131">
        <f>SUM(O37:O37)</f>
        <v>20000000</v>
      </c>
      <c r="P36" s="95" t="s">
        <v>40</v>
      </c>
    </row>
    <row r="37" spans="1:17" s="63" customFormat="1" ht="17.100000000000001" customHeight="1">
      <c r="A37" s="161"/>
      <c r="B37" s="162"/>
      <c r="C37" s="97"/>
      <c r="D37" s="98"/>
      <c r="E37" s="99"/>
      <c r="F37" s="163"/>
      <c r="G37" s="164"/>
      <c r="H37" s="165" t="s">
        <v>81</v>
      </c>
      <c r="I37" s="102">
        <v>20000000</v>
      </c>
      <c r="J37" s="143" t="s">
        <v>40</v>
      </c>
      <c r="K37" s="144" t="s">
        <v>50</v>
      </c>
      <c r="L37" s="143">
        <v>1</v>
      </c>
      <c r="M37" s="143" t="s">
        <v>60</v>
      </c>
      <c r="N37" s="143" t="s">
        <v>52</v>
      </c>
      <c r="O37" s="102">
        <f>+L37*I37</f>
        <v>20000000</v>
      </c>
      <c r="P37" s="146" t="s">
        <v>40</v>
      </c>
    </row>
    <row r="38" spans="1:17" s="63" customFormat="1" ht="18.95" customHeight="1">
      <c r="A38" s="166" t="s">
        <v>82</v>
      </c>
      <c r="B38" s="118" t="s">
        <v>42</v>
      </c>
      <c r="C38" s="167"/>
      <c r="D38" s="119">
        <f>+D39+D57</f>
        <v>3041075</v>
      </c>
      <c r="E38" s="120">
        <f>+E39+E57</f>
        <v>3080195</v>
      </c>
      <c r="F38" s="121">
        <f>E38-D38</f>
        <v>39120</v>
      </c>
      <c r="G38" s="122">
        <f>+F38/D38*100</f>
        <v>1.2863872150473106</v>
      </c>
      <c r="H38" s="123"/>
      <c r="I38" s="123"/>
      <c r="J38" s="123"/>
      <c r="K38" s="124"/>
      <c r="L38" s="123"/>
      <c r="M38" s="123"/>
      <c r="N38" s="123"/>
      <c r="O38" s="125">
        <f>SUM(O39,O57)</f>
        <v>3080195000</v>
      </c>
      <c r="P38" s="126" t="s">
        <v>40</v>
      </c>
    </row>
    <row r="39" spans="1:17" s="63" customFormat="1" ht="17.100000000000001" customHeight="1">
      <c r="A39" s="74"/>
      <c r="B39" s="168" t="s">
        <v>83</v>
      </c>
      <c r="C39" s="127" t="s">
        <v>45</v>
      </c>
      <c r="D39" s="128">
        <f>SUM(D40:D53)</f>
        <v>2572595</v>
      </c>
      <c r="E39" s="169">
        <f>SUM(E40:E56)</f>
        <v>2572595</v>
      </c>
      <c r="F39" s="68">
        <f>E39-D39</f>
        <v>0</v>
      </c>
      <c r="G39" s="69">
        <f>+F39/D39*100</f>
        <v>0</v>
      </c>
      <c r="K39" s="93"/>
      <c r="O39" s="131">
        <f>SUM(O40,O42,O48,O52)</f>
        <v>2572595000</v>
      </c>
      <c r="P39" s="95" t="s">
        <v>40</v>
      </c>
    </row>
    <row r="40" spans="1:17" s="63" customFormat="1" ht="17.100000000000001" customHeight="1">
      <c r="A40" s="74"/>
      <c r="B40" s="168" t="s">
        <v>82</v>
      </c>
      <c r="C40" s="170" t="s">
        <v>84</v>
      </c>
      <c r="D40" s="77">
        <v>475231</v>
      </c>
      <c r="E40" s="171">
        <f>O40/1000</f>
        <v>475231</v>
      </c>
      <c r="F40" s="103">
        <f>+E40-D40</f>
        <v>0</v>
      </c>
      <c r="G40" s="104">
        <f>+F40/D40*100</f>
        <v>0</v>
      </c>
      <c r="H40" s="81"/>
      <c r="I40" s="82"/>
      <c r="J40" s="172"/>
      <c r="K40" s="83"/>
      <c r="L40" s="83" t="s">
        <v>48</v>
      </c>
      <c r="M40" s="83"/>
      <c r="N40" s="83"/>
      <c r="O40" s="82">
        <f>SUM(O41:O41)</f>
        <v>475231000</v>
      </c>
      <c r="P40" s="73" t="s">
        <v>40</v>
      </c>
    </row>
    <row r="41" spans="1:17" s="63" customFormat="1" ht="17.100000000000001" customHeight="1">
      <c r="A41" s="74"/>
      <c r="B41" s="85"/>
      <c r="C41" s="86"/>
      <c r="D41" s="87"/>
      <c r="E41" s="173"/>
      <c r="F41" s="107"/>
      <c r="G41" s="108"/>
      <c r="H41" s="96" t="s">
        <v>85</v>
      </c>
      <c r="I41" s="174">
        <v>475231000</v>
      </c>
      <c r="J41" s="93" t="s">
        <v>40</v>
      </c>
      <c r="K41" s="94" t="s">
        <v>50</v>
      </c>
      <c r="L41" s="93">
        <v>1</v>
      </c>
      <c r="M41" s="93" t="s">
        <v>60</v>
      </c>
      <c r="N41" s="110" t="s">
        <v>52</v>
      </c>
      <c r="O41" s="92">
        <f>SUM(I41*L41)</f>
        <v>475231000</v>
      </c>
      <c r="P41" s="95" t="s">
        <v>40</v>
      </c>
    </row>
    <row r="42" spans="1:17" s="63" customFormat="1" ht="17.100000000000001" customHeight="1">
      <c r="A42" s="74"/>
      <c r="B42" s="85"/>
      <c r="C42" s="170" t="s">
        <v>86</v>
      </c>
      <c r="D42" s="77">
        <v>82392</v>
      </c>
      <c r="E42" s="171">
        <f>O42/1000</f>
        <v>82392</v>
      </c>
      <c r="F42" s="103">
        <f>+E42-D42</f>
        <v>0</v>
      </c>
      <c r="G42" s="104">
        <f>+F42/D42*100</f>
        <v>0</v>
      </c>
      <c r="H42" s="175"/>
      <c r="I42" s="176"/>
      <c r="J42" s="177"/>
      <c r="K42" s="177"/>
      <c r="L42" s="178" t="s">
        <v>48</v>
      </c>
      <c r="M42" s="178"/>
      <c r="N42" s="178"/>
      <c r="O42" s="176">
        <f>SUM(O43:O47)</f>
        <v>82392000</v>
      </c>
      <c r="P42" s="179" t="s">
        <v>40</v>
      </c>
    </row>
    <row r="43" spans="1:17" s="63" customFormat="1" ht="17.100000000000001" customHeight="1">
      <c r="A43" s="74"/>
      <c r="B43" s="85"/>
      <c r="C43" s="86"/>
      <c r="D43" s="87"/>
      <c r="E43" s="173"/>
      <c r="F43" s="107"/>
      <c r="G43" s="108"/>
      <c r="H43" s="180" t="s">
        <v>87</v>
      </c>
      <c r="I43" s="181">
        <v>3000000</v>
      </c>
      <c r="J43" s="182" t="s">
        <v>40</v>
      </c>
      <c r="K43" s="183" t="s">
        <v>50</v>
      </c>
      <c r="L43" s="182">
        <v>12</v>
      </c>
      <c r="M43" s="182" t="s">
        <v>51</v>
      </c>
      <c r="N43" s="184" t="s">
        <v>52</v>
      </c>
      <c r="O43" s="181">
        <f>SUM(I43*L43)</f>
        <v>36000000</v>
      </c>
      <c r="P43" s="185" t="s">
        <v>40</v>
      </c>
      <c r="Q43" s="109"/>
    </row>
    <row r="44" spans="1:17" s="63" customFormat="1" ht="17.100000000000001" customHeight="1">
      <c r="A44" s="74"/>
      <c r="B44" s="85"/>
      <c r="C44" s="86"/>
      <c r="D44" s="87"/>
      <c r="E44" s="173"/>
      <c r="F44" s="107"/>
      <c r="G44" s="108"/>
      <c r="H44" s="91" t="s">
        <v>88</v>
      </c>
      <c r="I44" s="92">
        <v>746000</v>
      </c>
      <c r="J44" s="93" t="s">
        <v>40</v>
      </c>
      <c r="K44" s="94" t="s">
        <v>50</v>
      </c>
      <c r="L44" s="93">
        <v>12</v>
      </c>
      <c r="M44" s="93" t="s">
        <v>51</v>
      </c>
      <c r="N44" s="110" t="s">
        <v>52</v>
      </c>
      <c r="O44" s="92">
        <f>SUM(I44*L44)</f>
        <v>8952000</v>
      </c>
      <c r="P44" s="95" t="s">
        <v>40</v>
      </c>
      <c r="Q44" s="109"/>
    </row>
    <row r="45" spans="1:17" s="63" customFormat="1" ht="17.100000000000001" customHeight="1">
      <c r="A45" s="74"/>
      <c r="B45" s="85"/>
      <c r="C45" s="86"/>
      <c r="D45" s="87"/>
      <c r="E45" s="173"/>
      <c r="F45" s="107"/>
      <c r="G45" s="108"/>
      <c r="H45" s="96" t="s">
        <v>89</v>
      </c>
      <c r="I45" s="92">
        <v>600000</v>
      </c>
      <c r="J45" s="93" t="s">
        <v>40</v>
      </c>
      <c r="K45" s="94" t="s">
        <v>50</v>
      </c>
      <c r="L45" s="93">
        <v>12</v>
      </c>
      <c r="M45" s="93" t="s">
        <v>51</v>
      </c>
      <c r="N45" s="110" t="s">
        <v>52</v>
      </c>
      <c r="O45" s="92">
        <f>SUM(I45*L45)</f>
        <v>7200000</v>
      </c>
      <c r="P45" s="95" t="s">
        <v>40</v>
      </c>
      <c r="Q45" s="109"/>
    </row>
    <row r="46" spans="1:17" s="63" customFormat="1" ht="17.100000000000001" customHeight="1">
      <c r="A46" s="74"/>
      <c r="B46" s="85"/>
      <c r="C46" s="86"/>
      <c r="D46" s="87"/>
      <c r="E46" s="173"/>
      <c r="F46" s="107"/>
      <c r="G46" s="108"/>
      <c r="H46" s="91" t="s">
        <v>90</v>
      </c>
      <c r="I46" s="92">
        <v>20000</v>
      </c>
      <c r="J46" s="93" t="s">
        <v>40</v>
      </c>
      <c r="K46" s="94" t="s">
        <v>50</v>
      </c>
      <c r="L46" s="93">
        <v>12</v>
      </c>
      <c r="M46" s="93" t="s">
        <v>60</v>
      </c>
      <c r="N46" s="110" t="s">
        <v>52</v>
      </c>
      <c r="O46" s="92">
        <f>SUM(I46*L46)</f>
        <v>240000</v>
      </c>
      <c r="P46" s="95" t="s">
        <v>40</v>
      </c>
      <c r="Q46" s="109"/>
    </row>
    <row r="47" spans="1:17" s="63" customFormat="1" ht="17.100000000000001" customHeight="1">
      <c r="A47" s="74"/>
      <c r="B47" s="85"/>
      <c r="C47" s="97"/>
      <c r="D47" s="98"/>
      <c r="E47" s="186"/>
      <c r="F47" s="114"/>
      <c r="G47" s="115"/>
      <c r="H47" s="141" t="s">
        <v>91</v>
      </c>
      <c r="I47" s="142">
        <v>30000000</v>
      </c>
      <c r="J47" s="143" t="s">
        <v>40</v>
      </c>
      <c r="K47" s="144" t="s">
        <v>50</v>
      </c>
      <c r="L47" s="143">
        <v>1</v>
      </c>
      <c r="M47" s="143" t="s">
        <v>60</v>
      </c>
      <c r="N47" s="145" t="s">
        <v>52</v>
      </c>
      <c r="O47" s="142">
        <f>SUM(I47*L47)</f>
        <v>30000000</v>
      </c>
      <c r="P47" s="146" t="s">
        <v>40</v>
      </c>
      <c r="Q47" s="109"/>
    </row>
    <row r="48" spans="1:17" s="63" customFormat="1" ht="17.100000000000001" customHeight="1">
      <c r="A48" s="74"/>
      <c r="B48" s="85"/>
      <c r="C48" s="132" t="s">
        <v>92</v>
      </c>
      <c r="D48" s="77">
        <v>251000</v>
      </c>
      <c r="E48" s="77">
        <f>+O48/1000</f>
        <v>251000</v>
      </c>
      <c r="F48" s="103">
        <f>+E48-D48</f>
        <v>0</v>
      </c>
      <c r="G48" s="104">
        <f>+F48/D48*100</f>
        <v>0</v>
      </c>
      <c r="H48" s="81"/>
      <c r="I48" s="106"/>
      <c r="J48" s="83"/>
      <c r="K48" s="83"/>
      <c r="L48" s="84" t="s">
        <v>48</v>
      </c>
      <c r="M48" s="84"/>
      <c r="N48" s="84"/>
      <c r="O48" s="106">
        <f>SUM(O49:O51)</f>
        <v>251000000</v>
      </c>
      <c r="P48" s="73" t="s">
        <v>40</v>
      </c>
    </row>
    <row r="49" spans="1:17" s="63" customFormat="1" ht="17.100000000000001" customHeight="1">
      <c r="A49" s="74"/>
      <c r="B49" s="85"/>
      <c r="C49" s="136"/>
      <c r="D49" s="87"/>
      <c r="E49" s="87"/>
      <c r="F49" s="107"/>
      <c r="G49" s="108"/>
      <c r="H49" s="96" t="s">
        <v>93</v>
      </c>
      <c r="I49" s="92">
        <v>4000000</v>
      </c>
      <c r="J49" s="93" t="s">
        <v>40</v>
      </c>
      <c r="K49" s="94" t="s">
        <v>50</v>
      </c>
      <c r="L49" s="93">
        <v>12</v>
      </c>
      <c r="M49" s="93" t="s">
        <v>51</v>
      </c>
      <c r="N49" s="110" t="s">
        <v>52</v>
      </c>
      <c r="O49" s="92">
        <f>SUM(I49*L49)</f>
        <v>48000000</v>
      </c>
      <c r="P49" s="95" t="s">
        <v>40</v>
      </c>
      <c r="Q49" s="92"/>
    </row>
    <row r="50" spans="1:17" s="63" customFormat="1" ht="17.100000000000001" customHeight="1">
      <c r="A50" s="74"/>
      <c r="B50" s="85"/>
      <c r="C50" s="136"/>
      <c r="D50" s="87"/>
      <c r="E50" s="87"/>
      <c r="F50" s="107"/>
      <c r="G50" s="108"/>
      <c r="H50" s="96" t="s">
        <v>94</v>
      </c>
      <c r="I50" s="92">
        <v>3000000</v>
      </c>
      <c r="J50" s="93" t="s">
        <v>40</v>
      </c>
      <c r="K50" s="94" t="s">
        <v>50</v>
      </c>
      <c r="L50" s="93">
        <v>1</v>
      </c>
      <c r="M50" s="93" t="s">
        <v>60</v>
      </c>
      <c r="N50" s="110" t="s">
        <v>63</v>
      </c>
      <c r="O50" s="92">
        <f>SUM(I50*L50)</f>
        <v>3000000</v>
      </c>
      <c r="P50" s="95" t="s">
        <v>40</v>
      </c>
      <c r="Q50" s="187"/>
    </row>
    <row r="51" spans="1:17" s="63" customFormat="1" ht="17.100000000000001" customHeight="1">
      <c r="A51" s="74"/>
      <c r="B51" s="85"/>
      <c r="C51" s="140"/>
      <c r="D51" s="98"/>
      <c r="E51" s="98"/>
      <c r="F51" s="114"/>
      <c r="G51" s="115"/>
      <c r="H51" s="96" t="s">
        <v>95</v>
      </c>
      <c r="I51" s="92">
        <v>50000000</v>
      </c>
      <c r="J51" s="93" t="s">
        <v>40</v>
      </c>
      <c r="K51" s="94" t="s">
        <v>50</v>
      </c>
      <c r="L51" s="93">
        <v>4</v>
      </c>
      <c r="M51" s="93" t="s">
        <v>60</v>
      </c>
      <c r="N51" s="110" t="s">
        <v>63</v>
      </c>
      <c r="O51" s="92">
        <f>SUM(I51*L51)</f>
        <v>200000000</v>
      </c>
      <c r="P51" s="95" t="s">
        <v>40</v>
      </c>
      <c r="Q51" s="188"/>
    </row>
    <row r="52" spans="1:17" s="63" customFormat="1" ht="17.100000000000001" customHeight="1">
      <c r="A52" s="52"/>
      <c r="B52" s="168"/>
      <c r="C52" s="76" t="s">
        <v>96</v>
      </c>
      <c r="D52" s="77">
        <v>1763972</v>
      </c>
      <c r="E52" s="78">
        <f>(O52/1000)</f>
        <v>1763972</v>
      </c>
      <c r="F52" s="103">
        <f>+E52-D52</f>
        <v>0</v>
      </c>
      <c r="G52" s="104">
        <f>F52/D52*100</f>
        <v>0</v>
      </c>
      <c r="H52" s="189"/>
      <c r="I52" s="82"/>
      <c r="J52" s="83"/>
      <c r="K52" s="83"/>
      <c r="L52" s="84" t="s">
        <v>48</v>
      </c>
      <c r="M52" s="84"/>
      <c r="N52" s="84"/>
      <c r="O52" s="82">
        <f>SUM(O53:O56)</f>
        <v>1763972000</v>
      </c>
      <c r="P52" s="73" t="s">
        <v>40</v>
      </c>
    </row>
    <row r="53" spans="1:17" s="63" customFormat="1" ht="17.100000000000001" customHeight="1">
      <c r="A53" s="52"/>
      <c r="B53" s="168"/>
      <c r="C53" s="86"/>
      <c r="D53" s="87"/>
      <c r="E53" s="88"/>
      <c r="F53" s="107"/>
      <c r="G53" s="108"/>
      <c r="H53" s="96" t="s">
        <v>97</v>
      </c>
      <c r="I53" s="92">
        <v>100000000</v>
      </c>
      <c r="J53" s="93" t="s">
        <v>40</v>
      </c>
      <c r="K53" s="94" t="s">
        <v>50</v>
      </c>
      <c r="L53" s="93">
        <v>1</v>
      </c>
      <c r="M53" s="93" t="s">
        <v>60</v>
      </c>
      <c r="N53" s="110" t="s">
        <v>52</v>
      </c>
      <c r="O53" s="92">
        <f>SUM(I53*L53)</f>
        <v>100000000</v>
      </c>
      <c r="P53" s="95" t="s">
        <v>40</v>
      </c>
    </row>
    <row r="54" spans="1:17" s="63" customFormat="1" ht="17.100000000000001" customHeight="1">
      <c r="A54" s="52"/>
      <c r="B54" s="168"/>
      <c r="C54" s="86"/>
      <c r="D54" s="87"/>
      <c r="E54" s="88"/>
      <c r="F54" s="107"/>
      <c r="G54" s="108"/>
      <c r="H54" s="96" t="s">
        <v>99</v>
      </c>
      <c r="I54" s="92">
        <v>86000000</v>
      </c>
      <c r="J54" s="93" t="s">
        <v>40</v>
      </c>
      <c r="K54" s="94" t="s">
        <v>50</v>
      </c>
      <c r="L54" s="93">
        <v>12</v>
      </c>
      <c r="M54" s="93" t="s">
        <v>60</v>
      </c>
      <c r="N54" s="110" t="s">
        <v>52</v>
      </c>
      <c r="O54" s="92">
        <f>SUM(I54*L54)</f>
        <v>1032000000</v>
      </c>
      <c r="P54" s="95" t="s">
        <v>40</v>
      </c>
    </row>
    <row r="55" spans="1:17" s="63" customFormat="1" ht="17.100000000000001" customHeight="1">
      <c r="A55" s="52"/>
      <c r="B55" s="168"/>
      <c r="C55" s="86"/>
      <c r="D55" s="87"/>
      <c r="E55" s="88"/>
      <c r="F55" s="107"/>
      <c r="G55" s="108"/>
      <c r="H55" s="188" t="s">
        <v>100</v>
      </c>
      <c r="I55" s="92">
        <v>600000000</v>
      </c>
      <c r="J55" s="93" t="s">
        <v>40</v>
      </c>
      <c r="K55" s="94" t="s">
        <v>50</v>
      </c>
      <c r="L55" s="93">
        <v>1</v>
      </c>
      <c r="M55" s="93" t="s">
        <v>60</v>
      </c>
      <c r="N55" s="110" t="s">
        <v>52</v>
      </c>
      <c r="O55" s="92">
        <f>SUM(I55*L55)</f>
        <v>600000000</v>
      </c>
      <c r="P55" s="95" t="s">
        <v>40</v>
      </c>
    </row>
    <row r="56" spans="1:17" s="63" customFormat="1" ht="17.100000000000001" customHeight="1" thickBot="1">
      <c r="A56" s="74"/>
      <c r="B56" s="191"/>
      <c r="C56" s="192"/>
      <c r="D56" s="193"/>
      <c r="E56" s="194"/>
      <c r="F56" s="195"/>
      <c r="G56" s="196"/>
      <c r="H56" s="197" t="s">
        <v>101</v>
      </c>
      <c r="I56" s="198">
        <v>7993000</v>
      </c>
      <c r="J56" s="199" t="s">
        <v>40</v>
      </c>
      <c r="K56" s="200" t="s">
        <v>50</v>
      </c>
      <c r="L56" s="199">
        <v>4</v>
      </c>
      <c r="M56" s="199" t="s">
        <v>60</v>
      </c>
      <c r="N56" s="201" t="s">
        <v>52</v>
      </c>
      <c r="O56" s="198">
        <f>SUM(I56*L56)</f>
        <v>31972000</v>
      </c>
      <c r="P56" s="202" t="s">
        <v>40</v>
      </c>
    </row>
    <row r="57" spans="1:17" ht="17.100000000000001" customHeight="1">
      <c r="A57" s="52"/>
      <c r="B57" s="168" t="s">
        <v>102</v>
      </c>
      <c r="C57" s="127" t="s">
        <v>45</v>
      </c>
      <c r="D57" s="128">
        <f>SUM(D58:D66)</f>
        <v>468480</v>
      </c>
      <c r="E57" s="169">
        <f>SUM(E58:E66)</f>
        <v>507600</v>
      </c>
      <c r="F57" s="130">
        <f>+E57-D57</f>
        <v>39120</v>
      </c>
      <c r="G57" s="203">
        <f>+F57/D57*100</f>
        <v>8.3504098360655732</v>
      </c>
      <c r="H57" s="63"/>
      <c r="I57" s="63"/>
      <c r="J57" s="93"/>
      <c r="K57" s="93"/>
      <c r="L57" s="63"/>
      <c r="M57" s="63"/>
      <c r="N57" s="63"/>
      <c r="O57" s="131">
        <f>SUM(O58,O60)</f>
        <v>507600000</v>
      </c>
      <c r="P57" s="95" t="s">
        <v>40</v>
      </c>
    </row>
    <row r="58" spans="1:17" ht="17.100000000000001" customHeight="1">
      <c r="A58" s="74"/>
      <c r="B58" s="168" t="s">
        <v>82</v>
      </c>
      <c r="C58" s="204" t="s">
        <v>103</v>
      </c>
      <c r="D58" s="77">
        <v>36000</v>
      </c>
      <c r="E58" s="171">
        <f>+O58/1000</f>
        <v>36000</v>
      </c>
      <c r="F58" s="103">
        <f>+E58-D58</f>
        <v>0</v>
      </c>
      <c r="G58" s="159">
        <f>F58/D58*100</f>
        <v>0</v>
      </c>
      <c r="H58" s="81"/>
      <c r="I58" s="106"/>
      <c r="J58" s="83"/>
      <c r="K58" s="83"/>
      <c r="L58" s="84" t="s">
        <v>48</v>
      </c>
      <c r="M58" s="84"/>
      <c r="N58" s="84"/>
      <c r="O58" s="106">
        <f>SUM(O59:O59)</f>
        <v>36000000</v>
      </c>
      <c r="P58" s="73" t="s">
        <v>40</v>
      </c>
    </row>
    <row r="59" spans="1:17" ht="17.100000000000001" customHeight="1">
      <c r="A59" s="74"/>
      <c r="B59" s="85"/>
      <c r="C59" s="204"/>
      <c r="D59" s="98"/>
      <c r="E59" s="186"/>
      <c r="F59" s="114"/>
      <c r="G59" s="164"/>
      <c r="H59" s="165" t="s">
        <v>104</v>
      </c>
      <c r="I59" s="142">
        <v>100000</v>
      </c>
      <c r="J59" s="143" t="s">
        <v>40</v>
      </c>
      <c r="K59" s="144" t="s">
        <v>50</v>
      </c>
      <c r="L59" s="205">
        <v>360</v>
      </c>
      <c r="M59" s="143" t="s">
        <v>60</v>
      </c>
      <c r="N59" s="145" t="s">
        <v>52</v>
      </c>
      <c r="O59" s="142">
        <f>I59*L59</f>
        <v>36000000</v>
      </c>
      <c r="P59" s="146" t="s">
        <v>40</v>
      </c>
    </row>
    <row r="60" spans="1:17" ht="17.100000000000001" customHeight="1">
      <c r="A60" s="52"/>
      <c r="B60" s="168"/>
      <c r="C60" s="206" t="s">
        <v>105</v>
      </c>
      <c r="D60" s="77">
        <v>432480</v>
      </c>
      <c r="E60" s="78">
        <f>O60/1000</f>
        <v>471600</v>
      </c>
      <c r="F60" s="103">
        <f>+E60-D60</f>
        <v>39120</v>
      </c>
      <c r="G60" s="104">
        <f>+F60/D60*100</f>
        <v>9.0455049944506101</v>
      </c>
      <c r="H60" s="81"/>
      <c r="I60" s="106"/>
      <c r="J60" s="83"/>
      <c r="K60" s="83"/>
      <c r="L60" s="83" t="s">
        <v>48</v>
      </c>
      <c r="M60" s="83"/>
      <c r="N60" s="83"/>
      <c r="O60" s="106">
        <f>SUM(O61:O66)</f>
        <v>471600000</v>
      </c>
      <c r="P60" s="73" t="s">
        <v>40</v>
      </c>
    </row>
    <row r="61" spans="1:17" ht="17.100000000000001" customHeight="1">
      <c r="A61" s="52"/>
      <c r="B61" s="168"/>
      <c r="C61" s="204"/>
      <c r="D61" s="87"/>
      <c r="E61" s="88"/>
      <c r="F61" s="107">
        <f>+D61-E61</f>
        <v>0</v>
      </c>
      <c r="G61" s="108" t="e">
        <f>+F61/D61*100</f>
        <v>#DIV/0!</v>
      </c>
      <c r="H61" s="96" t="s">
        <v>106</v>
      </c>
      <c r="I61" s="92">
        <v>12000000</v>
      </c>
      <c r="J61" s="93" t="s">
        <v>40</v>
      </c>
      <c r="K61" s="94" t="s">
        <v>50</v>
      </c>
      <c r="L61" s="93">
        <v>12</v>
      </c>
      <c r="M61" s="93" t="s">
        <v>51</v>
      </c>
      <c r="N61" s="110" t="s">
        <v>52</v>
      </c>
      <c r="O61" s="92">
        <f>I61*L61</f>
        <v>144000000</v>
      </c>
      <c r="P61" s="95" t="s">
        <v>40</v>
      </c>
    </row>
    <row r="62" spans="1:17" ht="17.100000000000001" customHeight="1">
      <c r="A62" s="74"/>
      <c r="B62" s="85"/>
      <c r="C62" s="76"/>
      <c r="D62" s="87"/>
      <c r="E62" s="88"/>
      <c r="F62" s="107"/>
      <c r="G62" s="108" t="e">
        <f>+F62/D62*100</f>
        <v>#DIV/0!</v>
      </c>
      <c r="H62" s="96" t="s">
        <v>107</v>
      </c>
      <c r="I62" s="92">
        <v>22000000</v>
      </c>
      <c r="J62" s="93" t="s">
        <v>40</v>
      </c>
      <c r="K62" s="94" t="s">
        <v>50</v>
      </c>
      <c r="L62" s="93">
        <v>12</v>
      </c>
      <c r="M62" s="93" t="s">
        <v>51</v>
      </c>
      <c r="N62" s="110" t="s">
        <v>52</v>
      </c>
      <c r="O62" s="92">
        <f>SUM(I62*L62)</f>
        <v>264000000</v>
      </c>
      <c r="P62" s="95" t="s">
        <v>40</v>
      </c>
    </row>
    <row r="63" spans="1:17" ht="17.100000000000001" customHeight="1">
      <c r="A63" s="74"/>
      <c r="B63" s="85"/>
      <c r="C63" s="76"/>
      <c r="D63" s="87"/>
      <c r="E63" s="88"/>
      <c r="F63" s="107"/>
      <c r="G63" s="108"/>
      <c r="H63" s="63" t="s">
        <v>108</v>
      </c>
      <c r="I63" s="92">
        <v>1500000</v>
      </c>
      <c r="J63" s="93" t="s">
        <v>40</v>
      </c>
      <c r="K63" s="94" t="s">
        <v>50</v>
      </c>
      <c r="L63" s="93">
        <v>12</v>
      </c>
      <c r="M63" s="93" t="s">
        <v>60</v>
      </c>
      <c r="N63" s="110" t="s">
        <v>52</v>
      </c>
      <c r="O63" s="92">
        <f>SUM(I63*L63)</f>
        <v>18000000</v>
      </c>
      <c r="P63" s="95" t="s">
        <v>40</v>
      </c>
    </row>
    <row r="64" spans="1:17" ht="17.100000000000001" customHeight="1">
      <c r="A64" s="74"/>
      <c r="B64" s="85"/>
      <c r="C64" s="76"/>
      <c r="D64" s="87"/>
      <c r="E64" s="88"/>
      <c r="F64" s="107"/>
      <c r="G64" s="108"/>
      <c r="H64" s="63" t="s">
        <v>109</v>
      </c>
      <c r="I64" s="92">
        <v>2400000</v>
      </c>
      <c r="J64" s="93" t="s">
        <v>40</v>
      </c>
      <c r="K64" s="94" t="s">
        <v>50</v>
      </c>
      <c r="L64" s="93">
        <v>12</v>
      </c>
      <c r="M64" s="93" t="s">
        <v>60</v>
      </c>
      <c r="N64" s="110" t="s">
        <v>52</v>
      </c>
      <c r="O64" s="92">
        <f>SUM(I64*L64)</f>
        <v>28800000</v>
      </c>
      <c r="P64" s="95" t="s">
        <v>40</v>
      </c>
    </row>
    <row r="65" spans="1:16" ht="17.100000000000001" customHeight="1">
      <c r="A65" s="74"/>
      <c r="B65" s="85"/>
      <c r="C65" s="76"/>
      <c r="D65" s="87"/>
      <c r="E65" s="88"/>
      <c r="F65" s="107"/>
      <c r="G65" s="108"/>
      <c r="H65" s="96" t="s">
        <v>110</v>
      </c>
      <c r="I65" s="92">
        <v>1200000</v>
      </c>
      <c r="J65" s="93" t="s">
        <v>40</v>
      </c>
      <c r="K65" s="94" t="s">
        <v>50</v>
      </c>
      <c r="L65" s="93">
        <v>12</v>
      </c>
      <c r="M65" s="93" t="s">
        <v>60</v>
      </c>
      <c r="N65" s="110" t="s">
        <v>52</v>
      </c>
      <c r="O65" s="92">
        <f>SUM(I65*L65)</f>
        <v>14400000</v>
      </c>
      <c r="P65" s="62" t="s">
        <v>40</v>
      </c>
    </row>
    <row r="66" spans="1:16" ht="17.100000000000001" customHeight="1">
      <c r="A66" s="161"/>
      <c r="B66" s="207"/>
      <c r="C66" s="204"/>
      <c r="D66" s="98"/>
      <c r="E66" s="99"/>
      <c r="F66" s="114"/>
      <c r="G66" s="115"/>
      <c r="H66" s="141" t="s">
        <v>111</v>
      </c>
      <c r="I66" s="142">
        <v>200000</v>
      </c>
      <c r="J66" s="143" t="s">
        <v>40</v>
      </c>
      <c r="K66" s="144" t="s">
        <v>50</v>
      </c>
      <c r="L66" s="143">
        <v>12</v>
      </c>
      <c r="M66" s="143" t="s">
        <v>60</v>
      </c>
      <c r="N66" s="145" t="s">
        <v>52</v>
      </c>
      <c r="O66" s="142">
        <f>I66*L66</f>
        <v>2400000</v>
      </c>
      <c r="P66" s="146" t="s">
        <v>40</v>
      </c>
    </row>
    <row r="67" spans="1:16" ht="18.95" customHeight="1">
      <c r="A67" s="166" t="s">
        <v>112</v>
      </c>
      <c r="B67" s="117" t="s">
        <v>42</v>
      </c>
      <c r="C67" s="118"/>
      <c r="D67" s="119">
        <f>SUM(D68)</f>
        <v>2925806</v>
      </c>
      <c r="E67" s="120">
        <f>SUM(E68)</f>
        <v>2925806.2718400001</v>
      </c>
      <c r="F67" s="121">
        <f>+E67-D67</f>
        <v>0.27184000005945563</v>
      </c>
      <c r="G67" s="122">
        <f>+F67/D67*100</f>
        <v>9.2911149973530585E-6</v>
      </c>
      <c r="H67" s="123"/>
      <c r="I67" s="123"/>
      <c r="J67" s="124"/>
      <c r="K67" s="124"/>
      <c r="L67" s="123"/>
      <c r="M67" s="123"/>
      <c r="N67" s="123"/>
      <c r="O67" s="125">
        <f>O68</f>
        <v>2925806271.8400002</v>
      </c>
      <c r="P67" s="126" t="s">
        <v>40</v>
      </c>
    </row>
    <row r="68" spans="1:16" ht="17.100000000000001" customHeight="1">
      <c r="A68" s="74"/>
      <c r="B68" s="168" t="s">
        <v>112</v>
      </c>
      <c r="C68" s="151" t="s">
        <v>45</v>
      </c>
      <c r="D68" s="152">
        <f>SUM(D69:D81)</f>
        <v>2925806</v>
      </c>
      <c r="E68" s="153">
        <f>O68/1000</f>
        <v>2925806.2718400001</v>
      </c>
      <c r="F68" s="68">
        <f>+E68-D68</f>
        <v>0.27184000005945563</v>
      </c>
      <c r="G68" s="69">
        <f>+F68/D68*100</f>
        <v>9.2911149973530585E-6</v>
      </c>
      <c r="H68" s="63"/>
      <c r="I68" s="63"/>
      <c r="J68" s="93"/>
      <c r="K68" s="93"/>
      <c r="L68" s="63"/>
      <c r="M68" s="63"/>
      <c r="N68" s="63"/>
      <c r="O68" s="131">
        <f>SUM(O69,O72,O75,O78)</f>
        <v>2925806271.8400002</v>
      </c>
      <c r="P68" s="95" t="s">
        <v>40</v>
      </c>
    </row>
    <row r="69" spans="1:16" ht="17.100000000000001" customHeight="1">
      <c r="A69" s="74"/>
      <c r="B69" s="85"/>
      <c r="C69" s="76" t="s">
        <v>113</v>
      </c>
      <c r="D69" s="77">
        <v>1061660</v>
      </c>
      <c r="E69" s="171">
        <f>+O69/1000</f>
        <v>1061659.9999199999</v>
      </c>
      <c r="F69" s="103">
        <f>+E69-D69</f>
        <v>-8.0000143498182297E-5</v>
      </c>
      <c r="G69" s="104">
        <f>+F69/D69*100</f>
        <v>-7.535382655292872E-9</v>
      </c>
      <c r="H69" s="81"/>
      <c r="I69" s="82"/>
      <c r="J69" s="83"/>
      <c r="K69" s="83"/>
      <c r="L69" s="84" t="s">
        <v>48</v>
      </c>
      <c r="M69" s="84"/>
      <c r="N69" s="84"/>
      <c r="O69" s="82">
        <f>SUM(O70:O71)</f>
        <v>1061659999.92</v>
      </c>
      <c r="P69" s="73" t="s">
        <v>40</v>
      </c>
    </row>
    <row r="70" spans="1:16" ht="17.100000000000001" customHeight="1">
      <c r="A70" s="74"/>
      <c r="B70" s="85"/>
      <c r="C70" s="86"/>
      <c r="D70" s="87"/>
      <c r="E70" s="173"/>
      <c r="F70" s="107">
        <f>+E70-D70</f>
        <v>0</v>
      </c>
      <c r="G70" s="108"/>
      <c r="H70" s="96" t="s">
        <v>114</v>
      </c>
      <c r="I70" s="109">
        <v>11805000</v>
      </c>
      <c r="J70" s="93" t="s">
        <v>40</v>
      </c>
      <c r="K70" s="94" t="s">
        <v>50</v>
      </c>
      <c r="L70" s="93">
        <v>12</v>
      </c>
      <c r="M70" s="93" t="s">
        <v>51</v>
      </c>
      <c r="N70" s="110" t="s">
        <v>52</v>
      </c>
      <c r="O70" s="109">
        <f>SUM(I70*L70)</f>
        <v>141660000</v>
      </c>
      <c r="P70" s="95" t="s">
        <v>40</v>
      </c>
    </row>
    <row r="71" spans="1:16" ht="17.100000000000001" customHeight="1">
      <c r="A71" s="74"/>
      <c r="B71" s="85"/>
      <c r="C71" s="97"/>
      <c r="D71" s="98"/>
      <c r="E71" s="186"/>
      <c r="F71" s="114">
        <f>+E71-D71</f>
        <v>0</v>
      </c>
      <c r="G71" s="115"/>
      <c r="H71" s="165" t="s">
        <v>115</v>
      </c>
      <c r="I71" s="102">
        <v>76666666.659999996</v>
      </c>
      <c r="J71" s="143" t="s">
        <v>40</v>
      </c>
      <c r="K71" s="144" t="s">
        <v>50</v>
      </c>
      <c r="L71" s="143">
        <v>12</v>
      </c>
      <c r="M71" s="143" t="s">
        <v>60</v>
      </c>
      <c r="N71" s="145" t="s">
        <v>52</v>
      </c>
      <c r="O71" s="102">
        <f>SUM(I71*L71)</f>
        <v>919999999.91999996</v>
      </c>
      <c r="P71" s="146" t="s">
        <v>40</v>
      </c>
    </row>
    <row r="72" spans="1:16" ht="17.100000000000001" customHeight="1">
      <c r="A72" s="74"/>
      <c r="B72" s="85"/>
      <c r="C72" s="76" t="s">
        <v>116</v>
      </c>
      <c r="D72" s="77">
        <v>796446</v>
      </c>
      <c r="E72" s="171">
        <f>+O72/1000</f>
        <v>796446.272</v>
      </c>
      <c r="F72" s="103">
        <f>E72-D72</f>
        <v>0.27199999999720603</v>
      </c>
      <c r="G72" s="104">
        <f>+F72/D72*100</f>
        <v>3.4151719011358718E-5</v>
      </c>
      <c r="H72" s="81"/>
      <c r="I72" s="106"/>
      <c r="J72" s="83"/>
      <c r="K72" s="83"/>
      <c r="L72" s="84" t="s">
        <v>48</v>
      </c>
      <c r="M72" s="84"/>
      <c r="N72" s="84"/>
      <c r="O72" s="106">
        <f>SUM(O73:O74)</f>
        <v>796446272</v>
      </c>
      <c r="P72" s="73" t="s">
        <v>40</v>
      </c>
    </row>
    <row r="73" spans="1:16" ht="17.100000000000001" customHeight="1">
      <c r="A73" s="74"/>
      <c r="B73" s="127"/>
      <c r="C73" s="86"/>
      <c r="D73" s="87"/>
      <c r="E73" s="173"/>
      <c r="F73" s="107"/>
      <c r="G73" s="108"/>
      <c r="H73" s="96" t="s">
        <v>117</v>
      </c>
      <c r="I73" s="92">
        <v>184438464</v>
      </c>
      <c r="J73" s="93" t="s">
        <v>40</v>
      </c>
      <c r="K73" s="94" t="s">
        <v>50</v>
      </c>
      <c r="L73" s="93">
        <v>1</v>
      </c>
      <c r="M73" s="93" t="s">
        <v>60</v>
      </c>
      <c r="N73" s="110" t="s">
        <v>52</v>
      </c>
      <c r="O73" s="92">
        <f>SUM(I73*L73)</f>
        <v>184438464</v>
      </c>
      <c r="P73" s="95" t="s">
        <v>40</v>
      </c>
    </row>
    <row r="74" spans="1:16" ht="17.100000000000001" customHeight="1">
      <c r="A74" s="74"/>
      <c r="B74" s="127"/>
      <c r="C74" s="97"/>
      <c r="D74" s="98"/>
      <c r="E74" s="186"/>
      <c r="F74" s="114"/>
      <c r="G74" s="115"/>
      <c r="H74" s="165" t="s">
        <v>118</v>
      </c>
      <c r="I74" s="142">
        <v>612007808</v>
      </c>
      <c r="J74" s="143" t="s">
        <v>40</v>
      </c>
      <c r="K74" s="144" t="s">
        <v>50</v>
      </c>
      <c r="L74" s="143">
        <v>1</v>
      </c>
      <c r="M74" s="143" t="s">
        <v>60</v>
      </c>
      <c r="N74" s="145" t="s">
        <v>52</v>
      </c>
      <c r="O74" s="92">
        <f>SUM(I74*L74)</f>
        <v>612007808</v>
      </c>
      <c r="P74" s="146" t="s">
        <v>40</v>
      </c>
    </row>
    <row r="75" spans="1:16" ht="17.100000000000001" customHeight="1">
      <c r="A75" s="52"/>
      <c r="B75" s="168"/>
      <c r="C75" s="170" t="s">
        <v>119</v>
      </c>
      <c r="D75" s="77">
        <v>730000</v>
      </c>
      <c r="E75" s="171">
        <f>+O75/1000</f>
        <v>730000</v>
      </c>
      <c r="F75" s="103">
        <f>+E75-D75</f>
        <v>0</v>
      </c>
      <c r="G75" s="104">
        <f>+F75/D75*100</f>
        <v>0</v>
      </c>
      <c r="H75" s="81"/>
      <c r="I75" s="106"/>
      <c r="J75" s="83"/>
      <c r="K75" s="83"/>
      <c r="L75" s="84" t="s">
        <v>48</v>
      </c>
      <c r="M75" s="84"/>
      <c r="N75" s="84"/>
      <c r="O75" s="106">
        <f>SUM(O76:O77)</f>
        <v>730000000</v>
      </c>
      <c r="P75" s="73" t="s">
        <v>40</v>
      </c>
    </row>
    <row r="76" spans="1:16" ht="17.100000000000001" customHeight="1">
      <c r="A76" s="74"/>
      <c r="B76" s="127"/>
      <c r="C76" s="208"/>
      <c r="D76" s="87"/>
      <c r="E76" s="173"/>
      <c r="F76" s="107"/>
      <c r="G76" s="108"/>
      <c r="H76" s="63" t="s">
        <v>120</v>
      </c>
      <c r="I76" s="92">
        <v>245000000</v>
      </c>
      <c r="J76" s="93" t="s">
        <v>40</v>
      </c>
      <c r="K76" s="94" t="s">
        <v>50</v>
      </c>
      <c r="L76" s="93">
        <v>2</v>
      </c>
      <c r="M76" s="93" t="s">
        <v>60</v>
      </c>
      <c r="N76" s="110" t="s">
        <v>52</v>
      </c>
      <c r="O76" s="92">
        <f>SUM(I76*L76)</f>
        <v>490000000</v>
      </c>
      <c r="P76" s="95" t="s">
        <v>40</v>
      </c>
    </row>
    <row r="77" spans="1:16" ht="17.100000000000001" customHeight="1">
      <c r="A77" s="74"/>
      <c r="B77" s="127"/>
      <c r="C77" s="209"/>
      <c r="D77" s="98"/>
      <c r="E77" s="186"/>
      <c r="F77" s="114">
        <f>+D77-E77</f>
        <v>0</v>
      </c>
      <c r="G77" s="115"/>
      <c r="H77" s="141" t="s">
        <v>121</v>
      </c>
      <c r="I77" s="142">
        <v>20000000</v>
      </c>
      <c r="J77" s="143" t="s">
        <v>40</v>
      </c>
      <c r="K77" s="144" t="s">
        <v>50</v>
      </c>
      <c r="L77" s="143">
        <v>12</v>
      </c>
      <c r="M77" s="143" t="s">
        <v>60</v>
      </c>
      <c r="N77" s="145" t="s">
        <v>52</v>
      </c>
      <c r="O77" s="142">
        <f>SUM(I77*L77)</f>
        <v>240000000</v>
      </c>
      <c r="P77" s="146" t="s">
        <v>40</v>
      </c>
    </row>
    <row r="78" spans="1:16" ht="17.100000000000001" customHeight="1">
      <c r="A78" s="52"/>
      <c r="B78" s="210"/>
      <c r="C78" s="132" t="s">
        <v>122</v>
      </c>
      <c r="D78" s="77">
        <v>337700</v>
      </c>
      <c r="E78" s="77">
        <f>+O78/1000</f>
        <v>337699.99991999997</v>
      </c>
      <c r="F78" s="103">
        <f>+E78-D78</f>
        <v>-8.000002708286047E-5</v>
      </c>
      <c r="G78" s="104">
        <f>+F78/D78*100</f>
        <v>-2.3689673403275232E-8</v>
      </c>
      <c r="H78" s="81"/>
      <c r="I78" s="82"/>
      <c r="J78" s="83"/>
      <c r="K78" s="83"/>
      <c r="L78" s="84" t="s">
        <v>48</v>
      </c>
      <c r="M78" s="84"/>
      <c r="N78" s="84"/>
      <c r="O78" s="82">
        <f>SUM(O79:O81)</f>
        <v>337699999.91999996</v>
      </c>
      <c r="P78" s="73" t="s">
        <v>40</v>
      </c>
    </row>
    <row r="79" spans="1:16" ht="17.100000000000001" customHeight="1">
      <c r="A79" s="74"/>
      <c r="B79" s="127"/>
      <c r="C79" s="136"/>
      <c r="D79" s="87"/>
      <c r="E79" s="87"/>
      <c r="F79" s="107"/>
      <c r="G79" s="108"/>
      <c r="H79" s="211" t="s">
        <v>123</v>
      </c>
      <c r="I79" s="92">
        <v>6638333.3300000001</v>
      </c>
      <c r="J79" s="93" t="s">
        <v>40</v>
      </c>
      <c r="K79" s="94" t="s">
        <v>50</v>
      </c>
      <c r="L79" s="93">
        <v>12</v>
      </c>
      <c r="M79" s="93" t="s">
        <v>51</v>
      </c>
      <c r="N79" s="110" t="s">
        <v>52</v>
      </c>
      <c r="O79" s="92">
        <f>SUM(I79*L79)</f>
        <v>79659999.960000008</v>
      </c>
      <c r="P79" s="95" t="s">
        <v>40</v>
      </c>
    </row>
    <row r="80" spans="1:16" ht="17.100000000000001" customHeight="1">
      <c r="A80" s="74"/>
      <c r="B80" s="127"/>
      <c r="C80" s="136"/>
      <c r="D80" s="87"/>
      <c r="E80" s="87"/>
      <c r="F80" s="107"/>
      <c r="G80" s="108"/>
      <c r="H80" s="211" t="s">
        <v>124</v>
      </c>
      <c r="I80" s="92">
        <v>20503333.329999998</v>
      </c>
      <c r="J80" s="93" t="s">
        <v>40</v>
      </c>
      <c r="K80" s="94" t="s">
        <v>50</v>
      </c>
      <c r="L80" s="93">
        <v>12</v>
      </c>
      <c r="M80" s="93" t="s">
        <v>60</v>
      </c>
      <c r="N80" s="110" t="s">
        <v>52</v>
      </c>
      <c r="O80" s="92">
        <f>SUM(I80*L80)</f>
        <v>246039999.95999998</v>
      </c>
      <c r="P80" s="95" t="s">
        <v>40</v>
      </c>
    </row>
    <row r="81" spans="1:18" ht="17.100000000000001" customHeight="1">
      <c r="A81" s="74"/>
      <c r="B81" s="85"/>
      <c r="C81" s="136"/>
      <c r="D81" s="87"/>
      <c r="E81" s="87"/>
      <c r="F81" s="107"/>
      <c r="G81" s="108"/>
      <c r="H81" s="211" t="s">
        <v>125</v>
      </c>
      <c r="I81" s="92">
        <v>12000000</v>
      </c>
      <c r="J81" s="93" t="s">
        <v>40</v>
      </c>
      <c r="K81" s="94" t="s">
        <v>50</v>
      </c>
      <c r="L81" s="93">
        <v>1</v>
      </c>
      <c r="M81" s="93" t="s">
        <v>60</v>
      </c>
      <c r="N81" s="110" t="s">
        <v>52</v>
      </c>
      <c r="O81" s="92">
        <f>SUM(I81*L81)</f>
        <v>12000000</v>
      </c>
      <c r="P81" s="95" t="s">
        <v>40</v>
      </c>
    </row>
    <row r="82" spans="1:18" ht="18.95" customHeight="1">
      <c r="A82" s="166" t="s">
        <v>126</v>
      </c>
      <c r="B82" s="117" t="s">
        <v>42</v>
      </c>
      <c r="C82" s="118"/>
      <c r="D82" s="119">
        <f>SUM(D83)</f>
        <v>5339036</v>
      </c>
      <c r="E82" s="120">
        <f>SUM(E83)</f>
        <v>5339035.5810000002</v>
      </c>
      <c r="F82" s="121">
        <f>+E82-D82</f>
        <v>-0.41899999976158142</v>
      </c>
      <c r="G82" s="122">
        <f t="shared" ref="G82:G87" si="2">+F82/D82*100</f>
        <v>-7.847858672643927E-6</v>
      </c>
      <c r="H82" s="123"/>
      <c r="I82" s="123"/>
      <c r="J82" s="124"/>
      <c r="K82" s="124"/>
      <c r="L82" s="123"/>
      <c r="M82" s="123"/>
      <c r="N82" s="123"/>
      <c r="O82" s="125">
        <f>SUM(O83)</f>
        <v>5339035581</v>
      </c>
      <c r="P82" s="126" t="s">
        <v>40</v>
      </c>
    </row>
    <row r="83" spans="1:18" ht="17.100000000000001" customHeight="1">
      <c r="A83" s="74"/>
      <c r="B83" s="212" t="s">
        <v>126</v>
      </c>
      <c r="C83" s="65" t="s">
        <v>45</v>
      </c>
      <c r="D83" s="66">
        <f>SUM(D84:D86)</f>
        <v>5339036</v>
      </c>
      <c r="E83" s="213">
        <f>SUM(E84:E86)</f>
        <v>5339035.5810000002</v>
      </c>
      <c r="F83" s="68">
        <f>E83-D83</f>
        <v>-0.41899999976158142</v>
      </c>
      <c r="G83" s="69">
        <f t="shared" si="2"/>
        <v>-7.847858672643927E-6</v>
      </c>
      <c r="H83" s="172" t="s">
        <v>4</v>
      </c>
      <c r="I83" s="123" t="s">
        <v>4</v>
      </c>
      <c r="J83" s="83"/>
      <c r="K83" s="83"/>
      <c r="L83" s="172"/>
      <c r="M83" s="214" t="s">
        <v>48</v>
      </c>
      <c r="N83" s="214"/>
      <c r="O83" s="72">
        <f>SUM(O84:O86)</f>
        <v>5339035581</v>
      </c>
      <c r="P83" s="73" t="s">
        <v>40</v>
      </c>
    </row>
    <row r="84" spans="1:18" ht="17.100000000000001" customHeight="1">
      <c r="A84" s="74"/>
      <c r="B84" s="85"/>
      <c r="C84" s="215" t="s">
        <v>127</v>
      </c>
      <c r="D84" s="216">
        <v>1301793</v>
      </c>
      <c r="E84" s="217">
        <f>+O84/1000</f>
        <v>1301793.3640000001</v>
      </c>
      <c r="F84" s="68">
        <f>E84-D84</f>
        <v>0.36400000005960464</v>
      </c>
      <c r="G84" s="69">
        <f t="shared" si="2"/>
        <v>2.7961434733448762E-5</v>
      </c>
      <c r="H84" s="218" t="s">
        <v>127</v>
      </c>
      <c r="I84" s="219">
        <v>1301793364</v>
      </c>
      <c r="J84" s="123" t="s">
        <v>40</v>
      </c>
      <c r="K84" s="220" t="s">
        <v>50</v>
      </c>
      <c r="L84" s="124">
        <v>1</v>
      </c>
      <c r="M84" s="124" t="s">
        <v>60</v>
      </c>
      <c r="N84" s="221" t="s">
        <v>52</v>
      </c>
      <c r="O84" s="222">
        <f>+I84*L84</f>
        <v>1301793364</v>
      </c>
      <c r="P84" s="157" t="s">
        <v>40</v>
      </c>
    </row>
    <row r="85" spans="1:18" ht="17.100000000000001" customHeight="1">
      <c r="A85" s="74"/>
      <c r="B85" s="85"/>
      <c r="C85" s="215" t="s">
        <v>128</v>
      </c>
      <c r="D85" s="152">
        <v>1892117</v>
      </c>
      <c r="E85" s="217">
        <f>+O85/1000</f>
        <v>1892116.693</v>
      </c>
      <c r="F85" s="68">
        <f>E85-D85</f>
        <v>-0.30700000002980232</v>
      </c>
      <c r="G85" s="69">
        <f t="shared" si="2"/>
        <v>-1.6225212290244331E-5</v>
      </c>
      <c r="H85" s="218" t="s">
        <v>128</v>
      </c>
      <c r="I85" s="219">
        <v>1892116693</v>
      </c>
      <c r="J85" s="123" t="s">
        <v>40</v>
      </c>
      <c r="K85" s="220" t="s">
        <v>50</v>
      </c>
      <c r="L85" s="124">
        <v>1</v>
      </c>
      <c r="M85" s="124" t="s">
        <v>60</v>
      </c>
      <c r="N85" s="221" t="s">
        <v>52</v>
      </c>
      <c r="O85" s="222">
        <f>+I85*L85</f>
        <v>1892116693</v>
      </c>
      <c r="P85" s="157" t="s">
        <v>40</v>
      </c>
    </row>
    <row r="86" spans="1:18" ht="17.100000000000001" customHeight="1">
      <c r="A86" s="74"/>
      <c r="B86" s="85" t="s">
        <v>4</v>
      </c>
      <c r="C86" s="65" t="s">
        <v>129</v>
      </c>
      <c r="D86" s="152">
        <v>2145126</v>
      </c>
      <c r="E86" s="217">
        <f>+O86/1000</f>
        <v>2145125.5240000002</v>
      </c>
      <c r="F86" s="68">
        <f>E86-D86</f>
        <v>-0.47599999979138374</v>
      </c>
      <c r="G86" s="69">
        <f t="shared" si="2"/>
        <v>-2.2189838722358675E-5</v>
      </c>
      <c r="H86" s="218" t="s">
        <v>129</v>
      </c>
      <c r="I86" s="223">
        <v>2145125524</v>
      </c>
      <c r="J86" s="123" t="s">
        <v>40</v>
      </c>
      <c r="K86" s="220" t="s">
        <v>50</v>
      </c>
      <c r="L86" s="124">
        <v>1</v>
      </c>
      <c r="M86" s="83" t="s">
        <v>60</v>
      </c>
      <c r="N86" s="224" t="s">
        <v>52</v>
      </c>
      <c r="O86" s="106">
        <f>+I86*L86</f>
        <v>2145125524</v>
      </c>
      <c r="P86" s="73" t="s">
        <v>40</v>
      </c>
    </row>
    <row r="87" spans="1:18" ht="18.95" customHeight="1">
      <c r="A87" s="166" t="s">
        <v>130</v>
      </c>
      <c r="B87" s="118" t="s">
        <v>42</v>
      </c>
      <c r="C87" s="167"/>
      <c r="D87" s="225">
        <f>D88</f>
        <v>268732</v>
      </c>
      <c r="E87" s="120">
        <f>E88</f>
        <v>268732.16000000003</v>
      </c>
      <c r="F87" s="121">
        <f>F88</f>
        <v>0.16000000003259629</v>
      </c>
      <c r="G87" s="122">
        <f t="shared" si="2"/>
        <v>5.9538871452821504E-5</v>
      </c>
      <c r="H87" s="81"/>
      <c r="I87" s="106"/>
      <c r="J87" s="172"/>
      <c r="K87" s="105"/>
      <c r="L87" s="83"/>
      <c r="M87" s="83"/>
      <c r="N87" s="224"/>
      <c r="O87" s="226">
        <f>SUM(O88)</f>
        <v>268732160</v>
      </c>
      <c r="P87" s="227" t="s">
        <v>40</v>
      </c>
    </row>
    <row r="88" spans="1:18" ht="17.100000000000001" customHeight="1">
      <c r="A88" s="52"/>
      <c r="B88" s="168" t="s">
        <v>130</v>
      </c>
      <c r="C88" s="228" t="s">
        <v>45</v>
      </c>
      <c r="D88" s="66">
        <f>SUM(D89:D94)</f>
        <v>268732</v>
      </c>
      <c r="E88" s="213">
        <f>SUM(E89:E94)</f>
        <v>268732.16000000003</v>
      </c>
      <c r="F88" s="68">
        <f>E88-D88</f>
        <v>0.16000000003259629</v>
      </c>
      <c r="G88" s="229">
        <f>F88/D88*100</f>
        <v>5.9538871452821504E-5</v>
      </c>
      <c r="H88" s="81"/>
      <c r="I88" s="106"/>
      <c r="J88" s="172"/>
      <c r="K88" s="105"/>
      <c r="L88" s="83"/>
      <c r="M88" s="214" t="s">
        <v>48</v>
      </c>
      <c r="N88" s="214"/>
      <c r="O88" s="106">
        <f>SUM(O89:O91)</f>
        <v>268732160</v>
      </c>
      <c r="P88" s="73" t="s">
        <v>40</v>
      </c>
    </row>
    <row r="89" spans="1:18" ht="17.100000000000001" customHeight="1">
      <c r="A89" s="74"/>
      <c r="B89" s="85"/>
      <c r="C89" s="151" t="s">
        <v>131</v>
      </c>
      <c r="D89" s="152">
        <v>80000</v>
      </c>
      <c r="E89" s="213">
        <f>O89/1000</f>
        <v>80000</v>
      </c>
      <c r="F89" s="68">
        <f>+E89-D89</f>
        <v>0</v>
      </c>
      <c r="G89" s="229">
        <f>F89/D89*100</f>
        <v>0</v>
      </c>
      <c r="H89" s="218" t="s">
        <v>131</v>
      </c>
      <c r="I89" s="219">
        <v>20000000</v>
      </c>
      <c r="J89" s="124" t="s">
        <v>40</v>
      </c>
      <c r="K89" s="220" t="s">
        <v>50</v>
      </c>
      <c r="L89" s="124">
        <v>4</v>
      </c>
      <c r="M89" s="124" t="s">
        <v>132</v>
      </c>
      <c r="N89" s="221" t="s">
        <v>52</v>
      </c>
      <c r="O89" s="219">
        <f>SUM(I89*L89)</f>
        <v>80000000</v>
      </c>
      <c r="P89" s="157" t="s">
        <v>40</v>
      </c>
    </row>
    <row r="90" spans="1:18" ht="17.100000000000001" customHeight="1">
      <c r="A90" s="74"/>
      <c r="B90" s="85"/>
      <c r="C90" s="151" t="s">
        <v>133</v>
      </c>
      <c r="D90" s="152">
        <v>26361</v>
      </c>
      <c r="E90" s="153">
        <f>O90/1000</f>
        <v>26361.16</v>
      </c>
      <c r="F90" s="68">
        <f>+E90-D90</f>
        <v>0.15999999999985448</v>
      </c>
      <c r="G90" s="69">
        <f>F90/D90*100</f>
        <v>6.069572474483308E-4</v>
      </c>
      <c r="H90" s="230" t="s">
        <v>134</v>
      </c>
      <c r="I90" s="219">
        <v>26361160</v>
      </c>
      <c r="J90" s="124" t="s">
        <v>40</v>
      </c>
      <c r="K90" s="124" t="s">
        <v>50</v>
      </c>
      <c r="L90" s="123">
        <v>1</v>
      </c>
      <c r="M90" s="124" t="s">
        <v>60</v>
      </c>
      <c r="N90" s="123" t="s">
        <v>52</v>
      </c>
      <c r="O90" s="219">
        <f>I90*L90</f>
        <v>26361160</v>
      </c>
      <c r="P90" s="157" t="s">
        <v>40</v>
      </c>
    </row>
    <row r="91" spans="1:18" ht="17.100000000000001" customHeight="1">
      <c r="A91" s="74"/>
      <c r="B91" s="85"/>
      <c r="C91" s="76" t="s">
        <v>135</v>
      </c>
      <c r="D91" s="87">
        <v>162371</v>
      </c>
      <c r="E91" s="173">
        <f>+O91/1000</f>
        <v>162371</v>
      </c>
      <c r="F91" s="107">
        <f>+E91-D91</f>
        <v>0</v>
      </c>
      <c r="G91" s="231">
        <f>+F91/D91*100</f>
        <v>0</v>
      </c>
      <c r="H91" s="81"/>
      <c r="I91" s="82"/>
      <c r="J91" s="83"/>
      <c r="K91" s="83"/>
      <c r="L91" s="84" t="s">
        <v>48</v>
      </c>
      <c r="M91" s="84"/>
      <c r="N91" s="84"/>
      <c r="O91" s="82">
        <f>SUM(O92:O94)</f>
        <v>162371000</v>
      </c>
      <c r="P91" s="73" t="s">
        <v>40</v>
      </c>
    </row>
    <row r="92" spans="1:18" ht="17.100000000000001" customHeight="1">
      <c r="A92" s="74"/>
      <c r="B92" s="85"/>
      <c r="C92" s="86"/>
      <c r="D92" s="87"/>
      <c r="E92" s="173"/>
      <c r="F92" s="107"/>
      <c r="G92" s="231" t="e">
        <f>+F92/D92*100</f>
        <v>#DIV/0!</v>
      </c>
      <c r="H92" s="91" t="s">
        <v>136</v>
      </c>
      <c r="I92" s="109">
        <v>1000000</v>
      </c>
      <c r="J92" s="93" t="s">
        <v>40</v>
      </c>
      <c r="K92" s="94" t="s">
        <v>50</v>
      </c>
      <c r="L92" s="93">
        <v>1</v>
      </c>
      <c r="M92" s="93" t="s">
        <v>60</v>
      </c>
      <c r="N92" s="110" t="s">
        <v>52</v>
      </c>
      <c r="O92" s="109">
        <f>I92*L92</f>
        <v>1000000</v>
      </c>
      <c r="P92" s="95" t="s">
        <v>40</v>
      </c>
    </row>
    <row r="93" spans="1:18" ht="17.100000000000001" customHeight="1">
      <c r="A93" s="74"/>
      <c r="B93" s="85"/>
      <c r="C93" s="86"/>
      <c r="D93" s="87"/>
      <c r="E93" s="173"/>
      <c r="F93" s="107"/>
      <c r="G93" s="104"/>
      <c r="H93" s="96" t="s">
        <v>137</v>
      </c>
      <c r="I93" s="109">
        <v>104786000</v>
      </c>
      <c r="J93" s="93" t="s">
        <v>40</v>
      </c>
      <c r="K93" s="94" t="s">
        <v>50</v>
      </c>
      <c r="L93" s="93">
        <v>1</v>
      </c>
      <c r="M93" s="93" t="s">
        <v>60</v>
      </c>
      <c r="N93" s="110" t="s">
        <v>52</v>
      </c>
      <c r="O93" s="109">
        <f>I93*L93</f>
        <v>104786000</v>
      </c>
      <c r="P93" s="95" t="s">
        <v>40</v>
      </c>
    </row>
    <row r="94" spans="1:18" ht="15.95" customHeight="1" thickBot="1">
      <c r="A94" s="232"/>
      <c r="B94" s="191"/>
      <c r="C94" s="192"/>
      <c r="D94" s="193"/>
      <c r="E94" s="233"/>
      <c r="F94" s="195">
        <f>+E94-D94</f>
        <v>0</v>
      </c>
      <c r="G94" s="234" t="e">
        <f>+F94/D94*100</f>
        <v>#DIV/0!</v>
      </c>
      <c r="H94" s="235" t="s">
        <v>135</v>
      </c>
      <c r="I94" s="236">
        <v>11317000</v>
      </c>
      <c r="J94" s="199" t="s">
        <v>40</v>
      </c>
      <c r="K94" s="200" t="s">
        <v>50</v>
      </c>
      <c r="L94" s="199">
        <v>5</v>
      </c>
      <c r="M94" s="199" t="s">
        <v>60</v>
      </c>
      <c r="N94" s="201" t="s">
        <v>52</v>
      </c>
      <c r="O94" s="236">
        <f>I94*L94</f>
        <v>56585000</v>
      </c>
      <c r="P94" s="202" t="s">
        <v>40</v>
      </c>
      <c r="R94" s="237"/>
    </row>
    <row r="95" spans="1:18">
      <c r="R95" s="237"/>
    </row>
    <row r="96" spans="1:18">
      <c r="R96" s="237"/>
    </row>
    <row r="97" spans="1:18">
      <c r="R97" s="237"/>
    </row>
    <row r="98" spans="1:18">
      <c r="R98" s="237"/>
    </row>
    <row r="99" spans="1:18">
      <c r="R99" s="237"/>
    </row>
    <row r="100" spans="1:18">
      <c r="R100" s="237"/>
    </row>
    <row r="103" spans="1:18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</row>
  </sheetData>
  <mergeCells count="120">
    <mergeCell ref="B82:C82"/>
    <mergeCell ref="M83:N83"/>
    <mergeCell ref="B87:C87"/>
    <mergeCell ref="M88:N88"/>
    <mergeCell ref="C91:C94"/>
    <mergeCell ref="D91:D94"/>
    <mergeCell ref="E91:E94"/>
    <mergeCell ref="F91:F94"/>
    <mergeCell ref="G91:G94"/>
    <mergeCell ref="L91:N91"/>
    <mergeCell ref="C78:C81"/>
    <mergeCell ref="D78:D81"/>
    <mergeCell ref="E78:E81"/>
    <mergeCell ref="F78:F81"/>
    <mergeCell ref="G78:G81"/>
    <mergeCell ref="L78:N78"/>
    <mergeCell ref="C75:C77"/>
    <mergeCell ref="D75:D77"/>
    <mergeCell ref="E75:E77"/>
    <mergeCell ref="F75:F77"/>
    <mergeCell ref="G75:G77"/>
    <mergeCell ref="L75:N75"/>
    <mergeCell ref="C72:C74"/>
    <mergeCell ref="D72:D74"/>
    <mergeCell ref="E72:E74"/>
    <mergeCell ref="F72:F74"/>
    <mergeCell ref="G72:G74"/>
    <mergeCell ref="L72:N72"/>
    <mergeCell ref="C69:C71"/>
    <mergeCell ref="D69:D71"/>
    <mergeCell ref="E69:E71"/>
    <mergeCell ref="F69:F71"/>
    <mergeCell ref="G69:G71"/>
    <mergeCell ref="L69:N69"/>
    <mergeCell ref="C60:C66"/>
    <mergeCell ref="D60:D66"/>
    <mergeCell ref="E60:E66"/>
    <mergeCell ref="F60:F66"/>
    <mergeCell ref="G60:G66"/>
    <mergeCell ref="B67:C67"/>
    <mergeCell ref="C58:C59"/>
    <mergeCell ref="D58:D59"/>
    <mergeCell ref="E58:E59"/>
    <mergeCell ref="F58:F59"/>
    <mergeCell ref="G58:G59"/>
    <mergeCell ref="L58:N58"/>
    <mergeCell ref="C52:C56"/>
    <mergeCell ref="D52:D56"/>
    <mergeCell ref="E52:E56"/>
    <mergeCell ref="F52:F56"/>
    <mergeCell ref="G52:G56"/>
    <mergeCell ref="L52:N52"/>
    <mergeCell ref="C48:C51"/>
    <mergeCell ref="D48:D51"/>
    <mergeCell ref="E48:E51"/>
    <mergeCell ref="F48:F51"/>
    <mergeCell ref="G48:G51"/>
    <mergeCell ref="L48:N48"/>
    <mergeCell ref="C42:C47"/>
    <mergeCell ref="D42:D47"/>
    <mergeCell ref="E42:E47"/>
    <mergeCell ref="F42:F47"/>
    <mergeCell ref="G42:G47"/>
    <mergeCell ref="L42:N42"/>
    <mergeCell ref="B38:C38"/>
    <mergeCell ref="C40:C41"/>
    <mergeCell ref="D40:D41"/>
    <mergeCell ref="E40:E41"/>
    <mergeCell ref="F40:F41"/>
    <mergeCell ref="G40:G41"/>
    <mergeCell ref="H29:I29"/>
    <mergeCell ref="L29:N29"/>
    <mergeCell ref="B34:C34"/>
    <mergeCell ref="C36:C37"/>
    <mergeCell ref="D36:D37"/>
    <mergeCell ref="E36:E37"/>
    <mergeCell ref="F36:F37"/>
    <mergeCell ref="G36:G37"/>
    <mergeCell ref="B27:C27"/>
    <mergeCell ref="C29:C33"/>
    <mergeCell ref="D29:D33"/>
    <mergeCell ref="E29:E33"/>
    <mergeCell ref="F29:F33"/>
    <mergeCell ref="G29:G33"/>
    <mergeCell ref="C25:C26"/>
    <mergeCell ref="D25:D26"/>
    <mergeCell ref="E25:E26"/>
    <mergeCell ref="F25:F26"/>
    <mergeCell ref="G25:G26"/>
    <mergeCell ref="L25:N25"/>
    <mergeCell ref="C19:C24"/>
    <mergeCell ref="D19:D24"/>
    <mergeCell ref="E19:E24"/>
    <mergeCell ref="F19:F24"/>
    <mergeCell ref="G19:G24"/>
    <mergeCell ref="L19:N19"/>
    <mergeCell ref="G9:G16"/>
    <mergeCell ref="L9:N9"/>
    <mergeCell ref="C17:C18"/>
    <mergeCell ref="D17:D18"/>
    <mergeCell ref="E17:E18"/>
    <mergeCell ref="F17:F18"/>
    <mergeCell ref="G17:G18"/>
    <mergeCell ref="L17:N17"/>
    <mergeCell ref="A6:C6"/>
    <mergeCell ref="B7:C7"/>
    <mergeCell ref="C9:C16"/>
    <mergeCell ref="D9:D16"/>
    <mergeCell ref="E9:E16"/>
    <mergeCell ref="F9:F16"/>
    <mergeCell ref="A1:P1"/>
    <mergeCell ref="A3:B3"/>
    <mergeCell ref="N3:P3"/>
    <mergeCell ref="A4:A5"/>
    <mergeCell ref="B4:B5"/>
    <mergeCell ref="C4:C5"/>
    <mergeCell ref="D4:D5"/>
    <mergeCell ref="E4:E5"/>
    <mergeCell ref="F4:G4"/>
    <mergeCell ref="H4:P5"/>
  </mergeCells>
  <phoneticPr fontId="2" type="noConversion"/>
  <printOptions horizontalCentered="1"/>
  <pageMargins left="0.19685039370078741" right="0.19685039370078741" top="0.59055118110236227" bottom="0.19685039370078741" header="0.39370078740157483" footer="0.19685039370078741"/>
  <pageSetup paperSize="9" scale="90" orientation="landscape" r:id="rId1"/>
  <headerFooter>
    <oddFooter>&amp;C&amp;"맑은 고딕,Regular"&amp;P</oddFooter>
  </headerFooter>
  <rowBreaks count="2" manualBreakCount="2">
    <brk id="37" max="16" man="1"/>
    <brk id="66" max="2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FFDC9-AE84-4819-84EC-12174D2E205A}">
  <sheetPr>
    <tabColor rgb="FFFFFF00"/>
  </sheetPr>
  <dimension ref="A1:Q329"/>
  <sheetViews>
    <sheetView tabSelected="1" view="pageBreakPreview" zoomScaleNormal="100" zoomScaleSheetLayoutView="100" workbookViewId="0">
      <pane ySplit="4" topLeftCell="A306" activePane="bottomLeft" state="frozen"/>
      <selection pane="bottomLeft" activeCell="T195" sqref="T195"/>
    </sheetView>
  </sheetViews>
  <sheetFormatPr defaultColWidth="9" defaultRowHeight="17.25"/>
  <cols>
    <col min="1" max="1" width="6.625" style="239" customWidth="1"/>
    <col min="2" max="2" width="6.625" style="238" customWidth="1"/>
    <col min="3" max="3" width="12.75" style="238" customWidth="1"/>
    <col min="4" max="4" width="13.125" style="239" customWidth="1"/>
    <col min="5" max="5" width="13.125" style="243" customWidth="1"/>
    <col min="6" max="6" width="11.375" style="243" customWidth="1"/>
    <col min="7" max="7" width="9.625" style="244" customWidth="1"/>
    <col min="8" max="8" width="26.375" style="245" customWidth="1"/>
    <col min="9" max="9" width="12.75" style="109" customWidth="1"/>
    <col min="10" max="10" width="3.125" style="63" customWidth="1"/>
    <col min="11" max="11" width="3.125" style="93" customWidth="1"/>
    <col min="12" max="12" width="4.25" style="93" customWidth="1"/>
    <col min="13" max="14" width="3.125" style="93" customWidth="1"/>
    <col min="15" max="15" width="14.375" style="109" customWidth="1"/>
    <col min="16" max="16" width="2.625" style="63" customWidth="1"/>
    <col min="17" max="17" width="12.625" style="246" customWidth="1"/>
    <col min="18" max="18" width="12.625" style="19" customWidth="1"/>
    <col min="19" max="16384" width="9" style="19"/>
  </cols>
  <sheetData>
    <row r="1" spans="1:17">
      <c r="A1" s="242" t="s">
        <v>138</v>
      </c>
      <c r="B1" s="242"/>
    </row>
    <row r="2" spans="1:17" ht="12.75" customHeight="1" thickBot="1">
      <c r="A2" s="247"/>
      <c r="B2" s="247"/>
      <c r="C2" s="22"/>
      <c r="D2" s="248"/>
      <c r="E2" s="249"/>
      <c r="F2" s="249"/>
      <c r="G2" s="250"/>
      <c r="H2" s="22" t="s">
        <v>4</v>
      </c>
      <c r="I2" s="248"/>
      <c r="J2" s="22"/>
      <c r="K2" s="22"/>
      <c r="L2" s="22"/>
      <c r="M2" s="22"/>
      <c r="N2" s="251" t="s">
        <v>28</v>
      </c>
      <c r="O2" s="251"/>
      <c r="P2" s="251"/>
    </row>
    <row r="3" spans="1:17" ht="17.25" customHeight="1">
      <c r="A3" s="26" t="s">
        <v>29</v>
      </c>
      <c r="B3" s="32" t="s">
        <v>30</v>
      </c>
      <c r="C3" s="252" t="s">
        <v>31</v>
      </c>
      <c r="D3" s="29" t="s">
        <v>139</v>
      </c>
      <c r="E3" s="253" t="s">
        <v>140</v>
      </c>
      <c r="F3" s="254" t="s">
        <v>34</v>
      </c>
      <c r="G3" s="254"/>
      <c r="H3" s="252" t="s">
        <v>141</v>
      </c>
      <c r="I3" s="252"/>
      <c r="J3" s="252"/>
      <c r="K3" s="252"/>
      <c r="L3" s="252"/>
      <c r="M3" s="252"/>
      <c r="N3" s="252"/>
      <c r="O3" s="252"/>
      <c r="P3" s="252"/>
    </row>
    <row r="4" spans="1:17" ht="20.25" customHeight="1" thickBot="1">
      <c r="A4" s="33"/>
      <c r="B4" s="40"/>
      <c r="C4" s="255"/>
      <c r="D4" s="36"/>
      <c r="E4" s="256"/>
      <c r="F4" s="257" t="s">
        <v>36</v>
      </c>
      <c r="G4" s="258" t="s">
        <v>142</v>
      </c>
      <c r="H4" s="255"/>
      <c r="I4" s="255"/>
      <c r="J4" s="255"/>
      <c r="K4" s="255"/>
      <c r="L4" s="255"/>
      <c r="M4" s="255"/>
      <c r="N4" s="255"/>
      <c r="O4" s="255"/>
      <c r="P4" s="255"/>
    </row>
    <row r="5" spans="1:17" ht="19.5" customHeight="1" thickBot="1">
      <c r="A5" s="41" t="s">
        <v>143</v>
      </c>
      <c r="B5" s="42"/>
      <c r="C5" s="43"/>
      <c r="D5" s="259">
        <f>SUM(D6,D78,D86,D221,D311,D308)</f>
        <v>11776405</v>
      </c>
      <c r="E5" s="260">
        <f>SUM(E6,E78,E86,E221,E311,E308)</f>
        <v>11837727.476759002</v>
      </c>
      <c r="F5" s="261">
        <f>+E5-D5</f>
        <v>61322.476759001613</v>
      </c>
      <c r="G5" s="262">
        <f>+F5/D5*100</f>
        <v>0.52072323225128225</v>
      </c>
      <c r="H5" s="263"/>
      <c r="I5" s="47"/>
      <c r="J5" s="48"/>
      <c r="K5" s="48"/>
      <c r="L5" s="47"/>
      <c r="M5" s="47"/>
      <c r="N5" s="264"/>
      <c r="O5" s="265">
        <f>SUM(O6,O78,O86,O221,O308,O311)</f>
        <v>11837727476.759001</v>
      </c>
      <c r="P5" s="266" t="s">
        <v>40</v>
      </c>
    </row>
    <row r="6" spans="1:17" ht="20.100000000000001" customHeight="1" thickTop="1">
      <c r="A6" s="52" t="s">
        <v>144</v>
      </c>
      <c r="B6" s="267" t="s">
        <v>42</v>
      </c>
      <c r="C6" s="268"/>
      <c r="D6" s="269">
        <f>SUM(D7,D33,D47)</f>
        <v>1655163</v>
      </c>
      <c r="E6" s="270">
        <f>SUM(E7,E33,E47)</f>
        <v>1655610.3598699998</v>
      </c>
      <c r="F6" s="270">
        <f>+E6-D6</f>
        <v>447.35986999981105</v>
      </c>
      <c r="G6" s="271">
        <f>+F6/D6*100</f>
        <v>2.7028145868401545E-2</v>
      </c>
      <c r="H6" s="272"/>
      <c r="I6" s="273"/>
      <c r="J6" s="274"/>
      <c r="K6" s="275"/>
      <c r="L6" s="275"/>
      <c r="M6" s="275"/>
      <c r="N6" s="275"/>
      <c r="O6" s="276">
        <f>SUM(O7,O33,O47)</f>
        <v>1655610359.8699999</v>
      </c>
      <c r="P6" s="277" t="s">
        <v>40</v>
      </c>
    </row>
    <row r="7" spans="1:17" ht="20.100000000000001" customHeight="1">
      <c r="A7" s="278"/>
      <c r="B7" s="168" t="s">
        <v>145</v>
      </c>
      <c r="C7" s="279" t="s">
        <v>45</v>
      </c>
      <c r="D7" s="280">
        <f>SUM(D8:D32)+1</f>
        <v>1270331</v>
      </c>
      <c r="E7" s="281">
        <f>SUM(E8:E32)</f>
        <v>1270230.3598799999</v>
      </c>
      <c r="F7" s="281">
        <f>+E7-D7</f>
        <v>-100.6401200001128</v>
      </c>
      <c r="G7" s="282">
        <f>+F7/D7*100</f>
        <v>-7.9223540951226731E-3</v>
      </c>
      <c r="H7" s="283"/>
      <c r="O7" s="284">
        <f>SUM(O8,O13,O23,O25,O31)</f>
        <v>1270230359.8799999</v>
      </c>
      <c r="P7" s="157" t="s">
        <v>40</v>
      </c>
    </row>
    <row r="8" spans="1:17" ht="15.95" customHeight="1">
      <c r="A8" s="278"/>
      <c r="B8" s="85"/>
      <c r="C8" s="285" t="s">
        <v>146</v>
      </c>
      <c r="D8" s="286">
        <v>968323</v>
      </c>
      <c r="E8" s="287">
        <f>O8/1000</f>
        <v>968322.9998799999</v>
      </c>
      <c r="F8" s="287">
        <f>E8-D8</f>
        <v>-1.2000009883195162E-4</v>
      </c>
      <c r="G8" s="288">
        <f>+F8/D8*100</f>
        <v>-1.2392569300941072E-8</v>
      </c>
      <c r="H8" s="81"/>
      <c r="I8" s="82"/>
      <c r="J8" s="172"/>
      <c r="K8" s="83"/>
      <c r="L8" s="83" t="s">
        <v>48</v>
      </c>
      <c r="M8" s="83"/>
      <c r="N8" s="83"/>
      <c r="O8" s="82">
        <f>SUM(O9:O12)</f>
        <v>968322999.87999988</v>
      </c>
      <c r="P8" s="73" t="s">
        <v>40</v>
      </c>
    </row>
    <row r="9" spans="1:17" ht="15.95" customHeight="1">
      <c r="A9" s="278"/>
      <c r="B9" s="85"/>
      <c r="C9" s="289"/>
      <c r="D9" s="290"/>
      <c r="E9" s="291"/>
      <c r="F9" s="291"/>
      <c r="G9" s="292"/>
      <c r="H9" s="96" t="s">
        <v>147</v>
      </c>
      <c r="I9" s="109">
        <v>41662666.659999996</v>
      </c>
      <c r="J9" s="63" t="s">
        <v>40</v>
      </c>
      <c r="K9" s="94" t="s">
        <v>50</v>
      </c>
      <c r="L9" s="93">
        <v>12</v>
      </c>
      <c r="M9" s="93" t="s">
        <v>51</v>
      </c>
      <c r="N9" s="110" t="s">
        <v>52</v>
      </c>
      <c r="O9" s="293">
        <f>I9*L9</f>
        <v>499951999.91999996</v>
      </c>
      <c r="P9" s="95" t="s">
        <v>40</v>
      </c>
    </row>
    <row r="10" spans="1:17" ht="15.95" customHeight="1">
      <c r="A10" s="278"/>
      <c r="B10" s="85"/>
      <c r="C10" s="289"/>
      <c r="D10" s="290"/>
      <c r="E10" s="291"/>
      <c r="F10" s="291"/>
      <c r="G10" s="292"/>
      <c r="H10" s="96" t="s">
        <v>148</v>
      </c>
      <c r="I10" s="109">
        <v>33972000</v>
      </c>
      <c r="J10" s="63" t="s">
        <v>40</v>
      </c>
      <c r="K10" s="94" t="s">
        <v>50</v>
      </c>
      <c r="L10" s="93">
        <v>4.5</v>
      </c>
      <c r="M10" s="93" t="s">
        <v>60</v>
      </c>
      <c r="N10" s="110" t="s">
        <v>52</v>
      </c>
      <c r="O10" s="109">
        <f>I10*L10</f>
        <v>152874000</v>
      </c>
      <c r="P10" s="95" t="s">
        <v>40</v>
      </c>
    </row>
    <row r="11" spans="1:17" ht="15.95" customHeight="1">
      <c r="A11" s="278"/>
      <c r="B11" s="85"/>
      <c r="C11" s="289"/>
      <c r="D11" s="290"/>
      <c r="E11" s="291"/>
      <c r="F11" s="291"/>
      <c r="G11" s="292"/>
      <c r="H11" s="96" t="s">
        <v>149</v>
      </c>
      <c r="I11" s="109">
        <v>34728500</v>
      </c>
      <c r="J11" s="63" t="s">
        <v>40</v>
      </c>
      <c r="K11" s="94" t="s">
        <v>50</v>
      </c>
      <c r="L11" s="93">
        <v>2</v>
      </c>
      <c r="M11" s="93" t="s">
        <v>60</v>
      </c>
      <c r="N11" s="110" t="s">
        <v>52</v>
      </c>
      <c r="O11" s="109">
        <f>I11*L11</f>
        <v>69457000</v>
      </c>
      <c r="P11" s="95" t="s">
        <v>40</v>
      </c>
    </row>
    <row r="12" spans="1:17" ht="15.95" customHeight="1">
      <c r="A12" s="278"/>
      <c r="B12" s="85"/>
      <c r="C12" s="294"/>
      <c r="D12" s="295"/>
      <c r="E12" s="296"/>
      <c r="F12" s="296"/>
      <c r="G12" s="297"/>
      <c r="H12" s="91" t="s">
        <v>150</v>
      </c>
      <c r="I12" s="109">
        <v>20503333.329999998</v>
      </c>
      <c r="J12" s="63" t="s">
        <v>40</v>
      </c>
      <c r="K12" s="94" t="s">
        <v>50</v>
      </c>
      <c r="L12" s="93">
        <v>12</v>
      </c>
      <c r="M12" s="93" t="s">
        <v>51</v>
      </c>
      <c r="N12" s="110" t="s">
        <v>52</v>
      </c>
      <c r="O12" s="109">
        <f>I12*L12</f>
        <v>246039999.95999998</v>
      </c>
      <c r="P12" s="95" t="s">
        <v>40</v>
      </c>
    </row>
    <row r="13" spans="1:17" s="63" customFormat="1" ht="15.95" customHeight="1">
      <c r="A13" s="74"/>
      <c r="B13" s="85"/>
      <c r="C13" s="285" t="s">
        <v>151</v>
      </c>
      <c r="D13" s="298">
        <v>122377</v>
      </c>
      <c r="E13" s="287">
        <f>+O13/1000</f>
        <v>122377.36</v>
      </c>
      <c r="F13" s="287">
        <f>+E13-D13</f>
        <v>0.36000000000058208</v>
      </c>
      <c r="G13" s="299">
        <f>+F13/D13*100</f>
        <v>2.9417292465134956E-4</v>
      </c>
      <c r="H13" s="81"/>
      <c r="I13" s="82"/>
      <c r="J13" s="172"/>
      <c r="K13" s="83"/>
      <c r="L13" s="84" t="s">
        <v>48</v>
      </c>
      <c r="M13" s="84"/>
      <c r="N13" s="84"/>
      <c r="O13" s="82">
        <f>SUM(O14:O22)</f>
        <v>122377360</v>
      </c>
      <c r="P13" s="73" t="s">
        <v>40</v>
      </c>
      <c r="Q13" s="246"/>
    </row>
    <row r="14" spans="1:17" s="63" customFormat="1" ht="15.95" customHeight="1">
      <c r="A14" s="74"/>
      <c r="B14" s="85"/>
      <c r="C14" s="289"/>
      <c r="D14" s="300"/>
      <c r="E14" s="291"/>
      <c r="F14" s="291"/>
      <c r="G14" s="301"/>
      <c r="H14" s="96" t="s">
        <v>152</v>
      </c>
      <c r="I14" s="109">
        <v>3438000</v>
      </c>
      <c r="J14" s="63" t="s">
        <v>40</v>
      </c>
      <c r="K14" s="94" t="s">
        <v>50</v>
      </c>
      <c r="L14" s="93">
        <v>12</v>
      </c>
      <c r="M14" s="93" t="s">
        <v>51</v>
      </c>
      <c r="N14" s="110" t="s">
        <v>52</v>
      </c>
      <c r="O14" s="109">
        <f>(I14*L14)</f>
        <v>41256000</v>
      </c>
      <c r="P14" s="95" t="s">
        <v>40</v>
      </c>
      <c r="Q14" s="246"/>
    </row>
    <row r="15" spans="1:17" s="63" customFormat="1" ht="15.95" customHeight="1">
      <c r="A15" s="74"/>
      <c r="B15" s="85"/>
      <c r="C15" s="289"/>
      <c r="D15" s="300"/>
      <c r="E15" s="291"/>
      <c r="F15" s="291"/>
      <c r="G15" s="301"/>
      <c r="H15" s="96" t="s">
        <v>153</v>
      </c>
      <c r="I15" s="109">
        <v>667500</v>
      </c>
      <c r="J15" s="63" t="s">
        <v>40</v>
      </c>
      <c r="K15" s="94" t="s">
        <v>50</v>
      </c>
      <c r="L15" s="93">
        <v>12</v>
      </c>
      <c r="M15" s="93" t="s">
        <v>51</v>
      </c>
      <c r="N15" s="110" t="s">
        <v>52</v>
      </c>
      <c r="O15" s="109">
        <f t="shared" ref="O15:O22" si="0">(I15*L15)</f>
        <v>8010000</v>
      </c>
      <c r="P15" s="95" t="s">
        <v>40</v>
      </c>
      <c r="Q15" s="246"/>
    </row>
    <row r="16" spans="1:17" s="63" customFormat="1" ht="15.95" customHeight="1">
      <c r="A16" s="74"/>
      <c r="B16" s="85"/>
      <c r="C16" s="289"/>
      <c r="D16" s="300"/>
      <c r="E16" s="291"/>
      <c r="F16" s="291"/>
      <c r="G16" s="301"/>
      <c r="H16" s="96" t="s">
        <v>154</v>
      </c>
      <c r="I16" s="109">
        <v>1581000</v>
      </c>
      <c r="J16" s="63" t="s">
        <v>40</v>
      </c>
      <c r="K16" s="94" t="s">
        <v>50</v>
      </c>
      <c r="L16" s="93">
        <v>12</v>
      </c>
      <c r="M16" s="93" t="s">
        <v>51</v>
      </c>
      <c r="N16" s="110" t="s">
        <v>52</v>
      </c>
      <c r="O16" s="109">
        <f t="shared" si="0"/>
        <v>18972000</v>
      </c>
      <c r="P16" s="95" t="s">
        <v>40</v>
      </c>
      <c r="Q16" s="246"/>
    </row>
    <row r="17" spans="1:17" s="63" customFormat="1" ht="15.95" customHeight="1">
      <c r="A17" s="74"/>
      <c r="B17" s="85"/>
      <c r="C17" s="289"/>
      <c r="D17" s="300"/>
      <c r="E17" s="291"/>
      <c r="F17" s="291"/>
      <c r="G17" s="301"/>
      <c r="H17" s="96" t="s">
        <v>155</v>
      </c>
      <c r="I17" s="109">
        <v>1195000</v>
      </c>
      <c r="J17" s="63" t="s">
        <v>40</v>
      </c>
      <c r="K17" s="94" t="s">
        <v>50</v>
      </c>
      <c r="L17" s="93">
        <v>12</v>
      </c>
      <c r="M17" s="93" t="s">
        <v>51</v>
      </c>
      <c r="N17" s="110" t="s">
        <v>52</v>
      </c>
      <c r="O17" s="109">
        <f t="shared" si="0"/>
        <v>14340000</v>
      </c>
      <c r="P17" s="95" t="s">
        <v>40</v>
      </c>
      <c r="Q17" s="246"/>
    </row>
    <row r="18" spans="1:17" s="63" customFormat="1" ht="15.95" customHeight="1">
      <c r="A18" s="74"/>
      <c r="B18" s="85"/>
      <c r="C18" s="289"/>
      <c r="D18" s="300"/>
      <c r="E18" s="291"/>
      <c r="F18" s="291"/>
      <c r="G18" s="301"/>
      <c r="H18" s="96" t="s">
        <v>156</v>
      </c>
      <c r="I18" s="109">
        <v>1775000</v>
      </c>
      <c r="J18" s="63" t="s">
        <v>40</v>
      </c>
      <c r="K18" s="94" t="s">
        <v>50</v>
      </c>
      <c r="L18" s="93">
        <v>12</v>
      </c>
      <c r="M18" s="93" t="s">
        <v>51</v>
      </c>
      <c r="N18" s="110" t="s">
        <v>52</v>
      </c>
      <c r="O18" s="109">
        <f t="shared" si="0"/>
        <v>21300000</v>
      </c>
      <c r="P18" s="95" t="s">
        <v>40</v>
      </c>
      <c r="Q18" s="246"/>
    </row>
    <row r="19" spans="1:17" s="63" customFormat="1" ht="15.95" customHeight="1">
      <c r="A19" s="74"/>
      <c r="B19" s="85"/>
      <c r="C19" s="289"/>
      <c r="D19" s="300"/>
      <c r="E19" s="291"/>
      <c r="F19" s="291"/>
      <c r="G19" s="301"/>
      <c r="H19" s="96" t="s">
        <v>157</v>
      </c>
      <c r="I19" s="109">
        <v>100000</v>
      </c>
      <c r="J19" s="63" t="s">
        <v>40</v>
      </c>
      <c r="K19" s="94" t="s">
        <v>50</v>
      </c>
      <c r="L19" s="93">
        <v>12</v>
      </c>
      <c r="M19" s="93" t="s">
        <v>51</v>
      </c>
      <c r="N19" s="110" t="s">
        <v>52</v>
      </c>
      <c r="O19" s="109">
        <f t="shared" si="0"/>
        <v>1200000</v>
      </c>
      <c r="P19" s="95" t="s">
        <v>40</v>
      </c>
      <c r="Q19" s="246"/>
    </row>
    <row r="20" spans="1:17" s="63" customFormat="1" ht="15.95" customHeight="1">
      <c r="A20" s="74"/>
      <c r="B20" s="85"/>
      <c r="C20" s="289"/>
      <c r="D20" s="300"/>
      <c r="E20" s="291"/>
      <c r="F20" s="291"/>
      <c r="G20" s="301"/>
      <c r="H20" s="188" t="s">
        <v>158</v>
      </c>
      <c r="I20" s="109">
        <v>650000</v>
      </c>
      <c r="J20" s="63" t="s">
        <v>40</v>
      </c>
      <c r="K20" s="94" t="s">
        <v>50</v>
      </c>
      <c r="L20" s="93">
        <v>12</v>
      </c>
      <c r="M20" s="93" t="s">
        <v>51</v>
      </c>
      <c r="N20" s="110" t="s">
        <v>52</v>
      </c>
      <c r="O20" s="109">
        <f>(I20*L20)</f>
        <v>7800000</v>
      </c>
      <c r="P20" s="95" t="s">
        <v>40</v>
      </c>
      <c r="Q20" s="246"/>
    </row>
    <row r="21" spans="1:17" s="63" customFormat="1" ht="15.95" customHeight="1">
      <c r="A21" s="74"/>
      <c r="B21" s="85"/>
      <c r="C21" s="289"/>
      <c r="D21" s="300"/>
      <c r="E21" s="291"/>
      <c r="F21" s="291"/>
      <c r="G21" s="301"/>
      <c r="H21" s="188" t="s">
        <v>159</v>
      </c>
      <c r="I21" s="109">
        <v>299360</v>
      </c>
      <c r="J21" s="63" t="s">
        <v>40</v>
      </c>
      <c r="K21" s="94" t="s">
        <v>50</v>
      </c>
      <c r="L21" s="93">
        <v>1</v>
      </c>
      <c r="M21" s="93" t="s">
        <v>160</v>
      </c>
      <c r="N21" s="110" t="s">
        <v>52</v>
      </c>
      <c r="O21" s="109">
        <f>(I21*L21)</f>
        <v>299360</v>
      </c>
      <c r="P21" s="95" t="s">
        <v>40</v>
      </c>
      <c r="Q21" s="246"/>
    </row>
    <row r="22" spans="1:17" s="63" customFormat="1" ht="15.95" customHeight="1">
      <c r="A22" s="74"/>
      <c r="B22" s="85"/>
      <c r="C22" s="289"/>
      <c r="D22" s="300"/>
      <c r="E22" s="291"/>
      <c r="F22" s="291"/>
      <c r="G22" s="301"/>
      <c r="H22" s="187" t="s">
        <v>161</v>
      </c>
      <c r="I22" s="109">
        <v>4600000</v>
      </c>
      <c r="J22" s="63" t="s">
        <v>40</v>
      </c>
      <c r="K22" s="94" t="s">
        <v>50</v>
      </c>
      <c r="L22" s="93">
        <v>2</v>
      </c>
      <c r="M22" s="93" t="s">
        <v>60</v>
      </c>
      <c r="N22" s="110" t="s">
        <v>52</v>
      </c>
      <c r="O22" s="109">
        <f t="shared" si="0"/>
        <v>9200000</v>
      </c>
      <c r="P22" s="95" t="s">
        <v>40</v>
      </c>
      <c r="Q22" s="246"/>
    </row>
    <row r="23" spans="1:17" s="63" customFormat="1" ht="15.95" customHeight="1">
      <c r="A23" s="74"/>
      <c r="B23" s="85"/>
      <c r="C23" s="285" t="s">
        <v>162</v>
      </c>
      <c r="D23" s="298">
        <v>71538</v>
      </c>
      <c r="E23" s="287">
        <f>(+O23/1000)</f>
        <v>71538</v>
      </c>
      <c r="F23" s="287">
        <f>E23-D23</f>
        <v>0</v>
      </c>
      <c r="G23" s="299">
        <f t="shared" ref="G23:G31" si="1">+F23/D23*100</f>
        <v>0</v>
      </c>
      <c r="H23" s="302"/>
      <c r="I23" s="82"/>
      <c r="J23" s="172"/>
      <c r="K23" s="172"/>
      <c r="L23" s="84" t="s">
        <v>48</v>
      </c>
      <c r="M23" s="84"/>
      <c r="N23" s="84"/>
      <c r="O23" s="82">
        <f>SUM(O24:O24)</f>
        <v>71538000</v>
      </c>
      <c r="P23" s="73" t="s">
        <v>40</v>
      </c>
      <c r="Q23" s="246"/>
    </row>
    <row r="24" spans="1:17" s="63" customFormat="1" ht="15.95" customHeight="1">
      <c r="A24" s="74"/>
      <c r="B24" s="85"/>
      <c r="C24" s="294"/>
      <c r="D24" s="303"/>
      <c r="E24" s="296"/>
      <c r="F24" s="296">
        <f t="shared" ref="F24:F31" si="2">+E24-D24</f>
        <v>0</v>
      </c>
      <c r="G24" s="304" t="e">
        <f t="shared" si="1"/>
        <v>#DIV/0!</v>
      </c>
      <c r="H24" s="96" t="s">
        <v>162</v>
      </c>
      <c r="I24" s="293">
        <f>SUM(O8,O13,O75)-O12</f>
        <v>858460359.91999984</v>
      </c>
      <c r="J24" s="190" t="s">
        <v>40</v>
      </c>
      <c r="K24" s="93" t="s">
        <v>163</v>
      </c>
      <c r="L24" s="93">
        <v>12</v>
      </c>
      <c r="M24" s="93"/>
      <c r="N24" s="110" t="s">
        <v>52</v>
      </c>
      <c r="O24" s="109">
        <f>ROUND(I24/12,-3)</f>
        <v>71538000</v>
      </c>
      <c r="P24" s="95" t="s">
        <v>40</v>
      </c>
      <c r="Q24" s="246"/>
    </row>
    <row r="25" spans="1:17" s="63" customFormat="1" ht="15.95" customHeight="1">
      <c r="A25" s="74"/>
      <c r="B25" s="85"/>
      <c r="C25" s="305" t="s">
        <v>164</v>
      </c>
      <c r="D25" s="306">
        <v>107792</v>
      </c>
      <c r="E25" s="307">
        <f>+O25/1000</f>
        <v>107792</v>
      </c>
      <c r="F25" s="307">
        <f t="shared" si="2"/>
        <v>0</v>
      </c>
      <c r="G25" s="308">
        <f t="shared" si="1"/>
        <v>0</v>
      </c>
      <c r="H25" s="302"/>
      <c r="I25" s="82"/>
      <c r="J25" s="172"/>
      <c r="K25" s="83"/>
      <c r="L25" s="84" t="s">
        <v>48</v>
      </c>
      <c r="M25" s="84"/>
      <c r="N25" s="84"/>
      <c r="O25" s="82">
        <f>SUM(O26:O30)</f>
        <v>107792000</v>
      </c>
      <c r="P25" s="73" t="s">
        <v>40</v>
      </c>
      <c r="Q25" s="246"/>
    </row>
    <row r="26" spans="1:17" s="63" customFormat="1" ht="15.95" customHeight="1">
      <c r="A26" s="74"/>
      <c r="B26" s="85"/>
      <c r="C26" s="305"/>
      <c r="D26" s="306"/>
      <c r="E26" s="307"/>
      <c r="F26" s="307">
        <f t="shared" si="2"/>
        <v>0</v>
      </c>
      <c r="G26" s="308" t="e">
        <f t="shared" si="1"/>
        <v>#DIV/0!</v>
      </c>
      <c r="H26" s="187" t="s">
        <v>165</v>
      </c>
      <c r="I26" s="309">
        <f>SUM(O8,O13,O75)-O18-46660000-34800000</f>
        <v>1001740359.8799999</v>
      </c>
      <c r="J26" s="63" t="s">
        <v>40</v>
      </c>
      <c r="K26" s="94" t="s">
        <v>50</v>
      </c>
      <c r="L26" s="310">
        <v>4.4999999999999998E-2</v>
      </c>
      <c r="M26" s="310"/>
      <c r="N26" s="110" t="s">
        <v>52</v>
      </c>
      <c r="O26" s="109">
        <f>ROUNDUP(SUM(I26*L26),-3)</f>
        <v>45079000</v>
      </c>
      <c r="P26" s="95" t="s">
        <v>40</v>
      </c>
      <c r="Q26" s="246"/>
    </row>
    <row r="27" spans="1:17" s="63" customFormat="1" ht="15.95" customHeight="1">
      <c r="A27" s="74"/>
      <c r="B27" s="85"/>
      <c r="C27" s="305"/>
      <c r="D27" s="306"/>
      <c r="E27" s="307"/>
      <c r="F27" s="307">
        <f t="shared" si="2"/>
        <v>0</v>
      </c>
      <c r="G27" s="308" t="e">
        <f t="shared" si="1"/>
        <v>#DIV/0!</v>
      </c>
      <c r="H27" s="187" t="s">
        <v>166</v>
      </c>
      <c r="I27" s="309">
        <f>SUM(O8,O13,O75)-O18</f>
        <v>1083200359.8799999</v>
      </c>
      <c r="J27" s="63" t="s">
        <v>40</v>
      </c>
      <c r="K27" s="94" t="s">
        <v>50</v>
      </c>
      <c r="L27" s="311">
        <v>3.5450000000000002E-2</v>
      </c>
      <c r="M27" s="311"/>
      <c r="N27" s="93" t="s">
        <v>52</v>
      </c>
      <c r="O27" s="109">
        <f>ROUNDUP(SUM(I27*L27),-3)</f>
        <v>38400000</v>
      </c>
      <c r="P27" s="95" t="s">
        <v>40</v>
      </c>
      <c r="Q27" s="246"/>
    </row>
    <row r="28" spans="1:17" s="63" customFormat="1" ht="15.95" customHeight="1">
      <c r="A28" s="74"/>
      <c r="B28" s="85"/>
      <c r="C28" s="305"/>
      <c r="D28" s="306"/>
      <c r="E28" s="307"/>
      <c r="F28" s="307">
        <f t="shared" si="2"/>
        <v>0</v>
      </c>
      <c r="G28" s="308" t="e">
        <f t="shared" si="1"/>
        <v>#DIV/0!</v>
      </c>
      <c r="H28" s="187" t="s">
        <v>167</v>
      </c>
      <c r="I28" s="109">
        <f>+O27</f>
        <v>38400000</v>
      </c>
      <c r="J28" s="63" t="s">
        <v>40</v>
      </c>
      <c r="K28" s="94" t="s">
        <v>50</v>
      </c>
      <c r="L28" s="311">
        <v>0.12950600000000001</v>
      </c>
      <c r="M28" s="311"/>
      <c r="N28" s="93" t="s">
        <v>52</v>
      </c>
      <c r="O28" s="109">
        <f>ROUNDUP(SUM(I28*L28),-3)</f>
        <v>4974000</v>
      </c>
      <c r="P28" s="95" t="s">
        <v>40</v>
      </c>
      <c r="Q28" s="246"/>
    </row>
    <row r="29" spans="1:17" s="63" customFormat="1" ht="15.95" customHeight="1">
      <c r="A29" s="74"/>
      <c r="B29" s="85"/>
      <c r="C29" s="305"/>
      <c r="D29" s="306"/>
      <c r="E29" s="307"/>
      <c r="F29" s="307">
        <f t="shared" si="2"/>
        <v>0</v>
      </c>
      <c r="G29" s="308" t="e">
        <f t="shared" si="1"/>
        <v>#DIV/0!</v>
      </c>
      <c r="H29" s="187" t="s">
        <v>168</v>
      </c>
      <c r="I29" s="109">
        <f>SUM(O8,O75,O13)-O12-O18</f>
        <v>837160359.91999984</v>
      </c>
      <c r="J29" s="63" t="s">
        <v>40</v>
      </c>
      <c r="K29" s="94" t="s">
        <v>50</v>
      </c>
      <c r="L29" s="311">
        <v>1.55E-2</v>
      </c>
      <c r="M29" s="311"/>
      <c r="N29" s="93" t="s">
        <v>52</v>
      </c>
      <c r="O29" s="109">
        <f>ROUNDUP(SUM(I29*L29),-3)</f>
        <v>12976000</v>
      </c>
      <c r="P29" s="95" t="s">
        <v>40</v>
      </c>
      <c r="Q29" s="246"/>
    </row>
    <row r="30" spans="1:17" s="63" customFormat="1" ht="15.95" customHeight="1">
      <c r="A30" s="74"/>
      <c r="B30" s="85"/>
      <c r="C30" s="305"/>
      <c r="D30" s="306"/>
      <c r="E30" s="307"/>
      <c r="F30" s="307">
        <f t="shared" si="2"/>
        <v>0</v>
      </c>
      <c r="G30" s="308" t="e">
        <f t="shared" si="1"/>
        <v>#DIV/0!</v>
      </c>
      <c r="H30" s="312" t="s">
        <v>169</v>
      </c>
      <c r="I30" s="102">
        <f>I29</f>
        <v>837160359.91999984</v>
      </c>
      <c r="J30" s="313" t="s">
        <v>40</v>
      </c>
      <c r="K30" s="144" t="s">
        <v>50</v>
      </c>
      <c r="L30" s="314">
        <v>7.6E-3</v>
      </c>
      <c r="M30" s="314"/>
      <c r="N30" s="143" t="s">
        <v>52</v>
      </c>
      <c r="O30" s="109">
        <f>ROUNDUP(SUM(I30*L30),-3)</f>
        <v>6363000</v>
      </c>
      <c r="P30" s="146" t="s">
        <v>40</v>
      </c>
      <c r="Q30" s="246"/>
    </row>
    <row r="31" spans="1:17" s="63" customFormat="1" ht="15.95" customHeight="1">
      <c r="A31" s="74" t="s">
        <v>4</v>
      </c>
      <c r="B31" s="85"/>
      <c r="C31" s="285" t="s">
        <v>170</v>
      </c>
      <c r="D31" s="298">
        <v>300</v>
      </c>
      <c r="E31" s="287">
        <f>+O31/1000</f>
        <v>200</v>
      </c>
      <c r="F31" s="287">
        <f t="shared" si="2"/>
        <v>-100</v>
      </c>
      <c r="G31" s="299">
        <f t="shared" si="1"/>
        <v>-33.333333333333329</v>
      </c>
      <c r="H31" s="302"/>
      <c r="I31" s="82"/>
      <c r="J31" s="172"/>
      <c r="K31" s="83"/>
      <c r="L31" s="83" t="s">
        <v>48</v>
      </c>
      <c r="M31" s="83"/>
      <c r="N31" s="83"/>
      <c r="O31" s="82">
        <f>SUM(O32:O32)</f>
        <v>200000</v>
      </c>
      <c r="P31" s="73" t="s">
        <v>40</v>
      </c>
      <c r="Q31" s="246"/>
    </row>
    <row r="32" spans="1:17" s="63" customFormat="1" ht="15.95" customHeight="1" thickBot="1">
      <c r="A32" s="74"/>
      <c r="B32" s="191"/>
      <c r="C32" s="315"/>
      <c r="D32" s="316"/>
      <c r="E32" s="317"/>
      <c r="F32" s="317"/>
      <c r="G32" s="318"/>
      <c r="H32" s="554" t="s">
        <v>171</v>
      </c>
      <c r="I32" s="236">
        <v>200000</v>
      </c>
      <c r="J32" s="555" t="s">
        <v>40</v>
      </c>
      <c r="K32" s="200" t="s">
        <v>50</v>
      </c>
      <c r="L32" s="199">
        <v>1</v>
      </c>
      <c r="M32" s="199" t="s">
        <v>60</v>
      </c>
      <c r="N32" s="201" t="s">
        <v>52</v>
      </c>
      <c r="O32" s="236">
        <f>+I32*L32</f>
        <v>200000</v>
      </c>
      <c r="P32" s="202" t="s">
        <v>40</v>
      </c>
      <c r="Q32" s="246"/>
    </row>
    <row r="33" spans="1:17" s="63" customFormat="1" ht="20.100000000000001" customHeight="1">
      <c r="A33" s="52" t="s">
        <v>144</v>
      </c>
      <c r="B33" s="319" t="s">
        <v>172</v>
      </c>
      <c r="C33" s="279" t="s">
        <v>45</v>
      </c>
      <c r="D33" s="280">
        <f>SUM(D34,D39,D41)</f>
        <v>19060</v>
      </c>
      <c r="E33" s="281">
        <f>SUM(E34:E46)</f>
        <v>19060</v>
      </c>
      <c r="F33" s="281">
        <f>+E33-D33</f>
        <v>0</v>
      </c>
      <c r="G33" s="282">
        <f>+F33/D33*100</f>
        <v>0</v>
      </c>
      <c r="H33" s="245"/>
      <c r="I33" s="109"/>
      <c r="K33" s="93"/>
      <c r="L33" s="93"/>
      <c r="M33" s="93"/>
      <c r="N33" s="93"/>
      <c r="O33" s="284">
        <f>SUM(O34,O39,O41)</f>
        <v>19060000</v>
      </c>
      <c r="P33" s="95" t="s">
        <v>40</v>
      </c>
      <c r="Q33" s="246"/>
    </row>
    <row r="34" spans="1:17" s="63" customFormat="1" ht="15.95" customHeight="1">
      <c r="A34" s="74"/>
      <c r="B34" s="168" t="s">
        <v>173</v>
      </c>
      <c r="C34" s="285" t="s">
        <v>174</v>
      </c>
      <c r="D34" s="298">
        <v>2900</v>
      </c>
      <c r="E34" s="287">
        <f>+O34/1000</f>
        <v>2900</v>
      </c>
      <c r="F34" s="287">
        <f>+E34-D34</f>
        <v>0</v>
      </c>
      <c r="G34" s="288">
        <f>+F34/D34*100</f>
        <v>0</v>
      </c>
      <c r="H34" s="320"/>
      <c r="I34" s="82"/>
      <c r="J34" s="172"/>
      <c r="K34" s="83"/>
      <c r="L34" s="84" t="s">
        <v>48</v>
      </c>
      <c r="M34" s="84"/>
      <c r="N34" s="84"/>
      <c r="O34" s="82">
        <f>SUM(O35:O38)</f>
        <v>2900000</v>
      </c>
      <c r="P34" s="73" t="s">
        <v>40</v>
      </c>
      <c r="Q34" s="246"/>
    </row>
    <row r="35" spans="1:17" s="63" customFormat="1" ht="15.95" customHeight="1">
      <c r="A35" s="74"/>
      <c r="B35" s="85"/>
      <c r="C35" s="289"/>
      <c r="D35" s="300"/>
      <c r="E35" s="291"/>
      <c r="F35" s="291"/>
      <c r="G35" s="292"/>
      <c r="H35" s="188" t="s">
        <v>175</v>
      </c>
      <c r="I35" s="109">
        <v>100000</v>
      </c>
      <c r="J35" s="63" t="s">
        <v>40</v>
      </c>
      <c r="K35" s="94" t="s">
        <v>50</v>
      </c>
      <c r="L35" s="93">
        <v>12</v>
      </c>
      <c r="M35" s="93" t="s">
        <v>60</v>
      </c>
      <c r="N35" s="110" t="s">
        <v>52</v>
      </c>
      <c r="O35" s="109">
        <f>SUM(I35*L35)</f>
        <v>1200000</v>
      </c>
      <c r="P35" s="95" t="s">
        <v>40</v>
      </c>
      <c r="Q35" s="246"/>
    </row>
    <row r="36" spans="1:17" s="63" customFormat="1" ht="15.95" customHeight="1">
      <c r="A36" s="74"/>
      <c r="B36" s="85"/>
      <c r="C36" s="289"/>
      <c r="D36" s="300"/>
      <c r="E36" s="291"/>
      <c r="F36" s="291"/>
      <c r="G36" s="292"/>
      <c r="H36" s="187" t="s">
        <v>176</v>
      </c>
      <c r="I36" s="109">
        <v>20000</v>
      </c>
      <c r="J36" s="63" t="s">
        <v>40</v>
      </c>
      <c r="K36" s="94" t="s">
        <v>50</v>
      </c>
      <c r="L36" s="93">
        <v>5</v>
      </c>
      <c r="M36" s="93" t="s">
        <v>60</v>
      </c>
      <c r="N36" s="110" t="s">
        <v>52</v>
      </c>
      <c r="O36" s="109">
        <f>SUM(I36*L36)</f>
        <v>100000</v>
      </c>
      <c r="P36" s="95" t="s">
        <v>40</v>
      </c>
      <c r="Q36" s="246"/>
    </row>
    <row r="37" spans="1:17" s="63" customFormat="1" ht="15.95" customHeight="1">
      <c r="A37" s="321"/>
      <c r="B37" s="85"/>
      <c r="C37" s="289"/>
      <c r="D37" s="300"/>
      <c r="E37" s="291"/>
      <c r="F37" s="291"/>
      <c r="G37" s="292"/>
      <c r="H37" s="187" t="s">
        <v>177</v>
      </c>
      <c r="I37" s="109">
        <v>100000</v>
      </c>
      <c r="J37" s="63" t="s">
        <v>40</v>
      </c>
      <c r="K37" s="94" t="s">
        <v>50</v>
      </c>
      <c r="L37" s="93">
        <v>4</v>
      </c>
      <c r="M37" s="93" t="s">
        <v>60</v>
      </c>
      <c r="N37" s="110" t="s">
        <v>52</v>
      </c>
      <c r="O37" s="109">
        <f>SUM(I37*L37)</f>
        <v>400000</v>
      </c>
      <c r="P37" s="95" t="s">
        <v>40</v>
      </c>
      <c r="Q37" s="246"/>
    </row>
    <row r="38" spans="1:17" s="63" customFormat="1" ht="15.95" customHeight="1">
      <c r="A38" s="321"/>
      <c r="B38" s="85"/>
      <c r="C38" s="294"/>
      <c r="D38" s="303"/>
      <c r="E38" s="296"/>
      <c r="F38" s="296"/>
      <c r="G38" s="297"/>
      <c r="H38" s="312" t="s">
        <v>178</v>
      </c>
      <c r="I38" s="102">
        <v>300000</v>
      </c>
      <c r="J38" s="313" t="s">
        <v>40</v>
      </c>
      <c r="K38" s="144" t="s">
        <v>50</v>
      </c>
      <c r="L38" s="143">
        <v>4</v>
      </c>
      <c r="M38" s="143" t="s">
        <v>60</v>
      </c>
      <c r="N38" s="145" t="s">
        <v>52</v>
      </c>
      <c r="O38" s="102">
        <f>+I38*L38</f>
        <v>1200000</v>
      </c>
      <c r="P38" s="146" t="s">
        <v>40</v>
      </c>
      <c r="Q38" s="246"/>
    </row>
    <row r="39" spans="1:17" s="63" customFormat="1" ht="15.95" customHeight="1">
      <c r="A39" s="322"/>
      <c r="B39" s="168"/>
      <c r="C39" s="285" t="s">
        <v>179</v>
      </c>
      <c r="D39" s="298">
        <v>960</v>
      </c>
      <c r="E39" s="287">
        <f>O39/1000</f>
        <v>960</v>
      </c>
      <c r="F39" s="287">
        <f>E39-D39</f>
        <v>0</v>
      </c>
      <c r="G39" s="299">
        <f>F39/D39*100</f>
        <v>0</v>
      </c>
      <c r="H39" s="323"/>
      <c r="I39" s="82"/>
      <c r="J39" s="172"/>
      <c r="K39" s="83"/>
      <c r="L39" s="84" t="s">
        <v>48</v>
      </c>
      <c r="M39" s="84"/>
      <c r="N39" s="84"/>
      <c r="O39" s="82">
        <f>SUM(O40:O40)</f>
        <v>960000</v>
      </c>
      <c r="P39" s="73" t="s">
        <v>40</v>
      </c>
      <c r="Q39" s="246"/>
    </row>
    <row r="40" spans="1:17" s="63" customFormat="1" ht="15.95" customHeight="1">
      <c r="A40" s="74"/>
      <c r="B40" s="168"/>
      <c r="C40" s="289"/>
      <c r="D40" s="300"/>
      <c r="E40" s="291"/>
      <c r="F40" s="291"/>
      <c r="G40" s="301"/>
      <c r="H40" s="188" t="s">
        <v>180</v>
      </c>
      <c r="I40" s="109">
        <v>240000</v>
      </c>
      <c r="J40" s="63" t="s">
        <v>40</v>
      </c>
      <c r="K40" s="94" t="s">
        <v>50</v>
      </c>
      <c r="L40" s="93">
        <v>4</v>
      </c>
      <c r="M40" s="93" t="s">
        <v>60</v>
      </c>
      <c r="N40" s="110" t="s">
        <v>52</v>
      </c>
      <c r="O40" s="109">
        <f>SUM(I40*L40)</f>
        <v>960000</v>
      </c>
      <c r="P40" s="95" t="s">
        <v>40</v>
      </c>
      <c r="Q40" s="246"/>
    </row>
    <row r="41" spans="1:17" s="63" customFormat="1" ht="15.95" customHeight="1">
      <c r="A41" s="74"/>
      <c r="B41" s="85"/>
      <c r="C41" s="324" t="s">
        <v>181</v>
      </c>
      <c r="D41" s="298">
        <v>15200</v>
      </c>
      <c r="E41" s="287">
        <f>+O41/1000</f>
        <v>15200</v>
      </c>
      <c r="F41" s="287">
        <f>+E41-D41</f>
        <v>0</v>
      </c>
      <c r="G41" s="299">
        <f>+F41/D41*100</f>
        <v>0</v>
      </c>
      <c r="H41" s="320"/>
      <c r="I41" s="82"/>
      <c r="J41" s="172"/>
      <c r="K41" s="83"/>
      <c r="L41" s="84" t="s">
        <v>48</v>
      </c>
      <c r="M41" s="84"/>
      <c r="N41" s="84"/>
      <c r="O41" s="82">
        <f>SUM(O42:O46)</f>
        <v>15200000</v>
      </c>
      <c r="P41" s="73" t="s">
        <v>40</v>
      </c>
      <c r="Q41" s="246"/>
    </row>
    <row r="42" spans="1:17" s="63" customFormat="1" ht="15.95" customHeight="1">
      <c r="A42" s="74"/>
      <c r="B42" s="85"/>
      <c r="C42" s="325"/>
      <c r="D42" s="300"/>
      <c r="E42" s="291"/>
      <c r="F42" s="291">
        <f>+E42-D42</f>
        <v>0</v>
      </c>
      <c r="G42" s="301" t="e">
        <f>+F42/D42*100</f>
        <v>#DIV/0!</v>
      </c>
      <c r="H42" s="188" t="s">
        <v>182</v>
      </c>
      <c r="I42" s="109">
        <v>0</v>
      </c>
      <c r="J42" s="63" t="s">
        <v>40</v>
      </c>
      <c r="K42" s="94" t="s">
        <v>50</v>
      </c>
      <c r="L42" s="93">
        <v>2</v>
      </c>
      <c r="M42" s="93" t="s">
        <v>60</v>
      </c>
      <c r="N42" s="110" t="s">
        <v>52</v>
      </c>
      <c r="O42" s="109">
        <f>SUM(I42*L42)</f>
        <v>0</v>
      </c>
      <c r="P42" s="95" t="s">
        <v>40</v>
      </c>
      <c r="Q42" s="246"/>
    </row>
    <row r="43" spans="1:17" s="63" customFormat="1" ht="15.95" customHeight="1">
      <c r="A43" s="74"/>
      <c r="B43" s="85"/>
      <c r="C43" s="325"/>
      <c r="D43" s="300"/>
      <c r="E43" s="291"/>
      <c r="F43" s="291"/>
      <c r="G43" s="301"/>
      <c r="H43" s="188" t="s">
        <v>183</v>
      </c>
      <c r="I43" s="109">
        <v>1600000</v>
      </c>
      <c r="J43" s="63" t="s">
        <v>40</v>
      </c>
      <c r="K43" s="94" t="s">
        <v>50</v>
      </c>
      <c r="L43" s="93">
        <v>5</v>
      </c>
      <c r="M43" s="93" t="s">
        <v>60</v>
      </c>
      <c r="N43" s="110" t="s">
        <v>52</v>
      </c>
      <c r="O43" s="109">
        <f>SUM(I43*L43)</f>
        <v>8000000</v>
      </c>
      <c r="P43" s="95" t="s">
        <v>40</v>
      </c>
      <c r="Q43" s="246"/>
    </row>
    <row r="44" spans="1:17" s="63" customFormat="1" ht="15.95" customHeight="1">
      <c r="A44" s="74"/>
      <c r="B44" s="85"/>
      <c r="C44" s="325"/>
      <c r="D44" s="300"/>
      <c r="E44" s="291"/>
      <c r="F44" s="291">
        <f>+E44-D44</f>
        <v>0</v>
      </c>
      <c r="G44" s="301" t="e">
        <f>+F44/D44*100</f>
        <v>#DIV/0!</v>
      </c>
      <c r="H44" s="188" t="s">
        <v>184</v>
      </c>
      <c r="I44" s="109">
        <v>620000</v>
      </c>
      <c r="J44" s="63" t="s">
        <v>40</v>
      </c>
      <c r="K44" s="94" t="s">
        <v>50</v>
      </c>
      <c r="L44" s="93">
        <v>10</v>
      </c>
      <c r="M44" s="93" t="s">
        <v>60</v>
      </c>
      <c r="N44" s="110" t="s">
        <v>52</v>
      </c>
      <c r="O44" s="109">
        <f>SUM(I44*L44)</f>
        <v>6200000</v>
      </c>
      <c r="P44" s="95" t="s">
        <v>40</v>
      </c>
      <c r="Q44" s="246"/>
    </row>
    <row r="45" spans="1:17" s="63" customFormat="1" ht="15.95" customHeight="1">
      <c r="A45" s="74"/>
      <c r="B45" s="85"/>
      <c r="C45" s="325"/>
      <c r="D45" s="300"/>
      <c r="E45" s="291"/>
      <c r="F45" s="291"/>
      <c r="G45" s="301"/>
      <c r="H45" s="188" t="s">
        <v>185</v>
      </c>
      <c r="I45" s="109">
        <v>100000</v>
      </c>
      <c r="J45" s="63" t="s">
        <v>40</v>
      </c>
      <c r="K45" s="94" t="s">
        <v>50</v>
      </c>
      <c r="L45" s="93">
        <v>4</v>
      </c>
      <c r="M45" s="93" t="s">
        <v>60</v>
      </c>
      <c r="N45" s="110" t="s">
        <v>52</v>
      </c>
      <c r="O45" s="109">
        <f>SUM(I45*L45)</f>
        <v>400000</v>
      </c>
      <c r="P45" s="95" t="s">
        <v>40</v>
      </c>
      <c r="Q45" s="246"/>
    </row>
    <row r="46" spans="1:17" s="63" customFormat="1" ht="15.95" customHeight="1">
      <c r="A46" s="74"/>
      <c r="B46" s="85"/>
      <c r="C46" s="325"/>
      <c r="D46" s="300"/>
      <c r="E46" s="291"/>
      <c r="F46" s="291">
        <f>+E46-D46</f>
        <v>0</v>
      </c>
      <c r="G46" s="301" t="e">
        <f>+F46/D46*100</f>
        <v>#DIV/0!</v>
      </c>
      <c r="H46" s="188" t="s">
        <v>186</v>
      </c>
      <c r="I46" s="109">
        <v>100000</v>
      </c>
      <c r="J46" s="63" t="s">
        <v>40</v>
      </c>
      <c r="K46" s="94" t="s">
        <v>50</v>
      </c>
      <c r="L46" s="93">
        <v>6</v>
      </c>
      <c r="M46" s="93" t="s">
        <v>60</v>
      </c>
      <c r="N46" s="110" t="s">
        <v>52</v>
      </c>
      <c r="O46" s="109">
        <f>SUM(I46*L46)</f>
        <v>600000</v>
      </c>
      <c r="P46" s="95" t="s">
        <v>40</v>
      </c>
      <c r="Q46" s="246"/>
    </row>
    <row r="47" spans="1:17" s="63" customFormat="1" ht="20.100000000000001" customHeight="1">
      <c r="A47" s="74"/>
      <c r="B47" s="212" t="s">
        <v>187</v>
      </c>
      <c r="C47" s="326" t="s">
        <v>45</v>
      </c>
      <c r="D47" s="327">
        <f>SUM(D48:D60,D61:D77)</f>
        <v>365772</v>
      </c>
      <c r="E47" s="328">
        <f>SUM(E48:E77)</f>
        <v>366319.99998999998</v>
      </c>
      <c r="F47" s="328">
        <f>E47-D47</f>
        <v>547.99998999998206</v>
      </c>
      <c r="G47" s="329">
        <f>+F47/D47*100</f>
        <v>0.14982010378049224</v>
      </c>
      <c r="H47" s="320"/>
      <c r="I47" s="82"/>
      <c r="J47" s="172"/>
      <c r="K47" s="172"/>
      <c r="L47" s="172"/>
      <c r="M47" s="172"/>
      <c r="N47" s="172"/>
      <c r="O47" s="330">
        <f>SUM(O48,O50,O57,O61,O69,O66)</f>
        <v>366319999.99000001</v>
      </c>
      <c r="P47" s="227" t="s">
        <v>40</v>
      </c>
      <c r="Q47" s="246"/>
    </row>
    <row r="48" spans="1:17" s="63" customFormat="1" ht="15.95" customHeight="1">
      <c r="A48" s="74"/>
      <c r="B48" s="85"/>
      <c r="C48" s="324" t="s">
        <v>188</v>
      </c>
      <c r="D48" s="298">
        <v>200</v>
      </c>
      <c r="E48" s="287">
        <f>+O48/1000</f>
        <v>200</v>
      </c>
      <c r="F48" s="287">
        <f>+E48-D48</f>
        <v>0</v>
      </c>
      <c r="G48" s="299">
        <f>+F48/D48*100</f>
        <v>0</v>
      </c>
      <c r="H48" s="320"/>
      <c r="I48" s="82"/>
      <c r="J48" s="172"/>
      <c r="K48" s="83"/>
      <c r="L48" s="83" t="s">
        <v>48</v>
      </c>
      <c r="M48" s="83"/>
      <c r="N48" s="83"/>
      <c r="O48" s="82">
        <f>SUM(O49)</f>
        <v>200000</v>
      </c>
      <c r="P48" s="73" t="s">
        <v>40</v>
      </c>
      <c r="Q48" s="246"/>
    </row>
    <row r="49" spans="1:17" s="63" customFormat="1" ht="15.95" customHeight="1">
      <c r="A49" s="74"/>
      <c r="B49" s="331"/>
      <c r="C49" s="332"/>
      <c r="D49" s="303"/>
      <c r="E49" s="296"/>
      <c r="F49" s="296">
        <f>+E49-D49</f>
        <v>0</v>
      </c>
      <c r="G49" s="304" t="e">
        <f>+F49/D49*100</f>
        <v>#DIV/0!</v>
      </c>
      <c r="H49" s="333" t="s">
        <v>189</v>
      </c>
      <c r="I49" s="102">
        <v>50000</v>
      </c>
      <c r="J49" s="313" t="s">
        <v>40</v>
      </c>
      <c r="K49" s="144" t="s">
        <v>50</v>
      </c>
      <c r="L49" s="143">
        <v>4</v>
      </c>
      <c r="M49" s="143" t="s">
        <v>60</v>
      </c>
      <c r="N49" s="145" t="s">
        <v>52</v>
      </c>
      <c r="O49" s="102">
        <f>SUM(I49*L49)</f>
        <v>200000</v>
      </c>
      <c r="P49" s="146" t="s">
        <v>40</v>
      </c>
      <c r="Q49" s="246"/>
    </row>
    <row r="50" spans="1:17" s="63" customFormat="1" ht="15.95" customHeight="1">
      <c r="A50" s="74"/>
      <c r="B50" s="85"/>
      <c r="C50" s="334" t="s">
        <v>190</v>
      </c>
      <c r="D50" s="298">
        <v>209050</v>
      </c>
      <c r="E50" s="287">
        <f>+O50/1000</f>
        <v>209050</v>
      </c>
      <c r="F50" s="287">
        <f>+E50-D50</f>
        <v>0</v>
      </c>
      <c r="G50" s="299">
        <f>+F50/D50*100</f>
        <v>0</v>
      </c>
      <c r="H50" s="320"/>
      <c r="I50" s="82"/>
      <c r="J50" s="172"/>
      <c r="K50" s="172"/>
      <c r="L50" s="84" t="s">
        <v>48</v>
      </c>
      <c r="M50" s="84"/>
      <c r="N50" s="84"/>
      <c r="O50" s="72">
        <f>SUM(O51:O56)</f>
        <v>209050000</v>
      </c>
      <c r="P50" s="73" t="s">
        <v>40</v>
      </c>
      <c r="Q50" s="246"/>
    </row>
    <row r="51" spans="1:17" s="63" customFormat="1" ht="15.95" customHeight="1">
      <c r="A51" s="74"/>
      <c r="B51" s="85"/>
      <c r="C51" s="335"/>
      <c r="D51" s="300"/>
      <c r="E51" s="291"/>
      <c r="F51" s="291"/>
      <c r="G51" s="301"/>
      <c r="H51" s="188" t="s">
        <v>191</v>
      </c>
      <c r="I51" s="109">
        <v>13415000</v>
      </c>
      <c r="J51" s="63" t="s">
        <v>51</v>
      </c>
      <c r="K51" s="93" t="s">
        <v>50</v>
      </c>
      <c r="L51" s="93">
        <v>12</v>
      </c>
      <c r="M51" s="93" t="s">
        <v>51</v>
      </c>
      <c r="N51" s="93" t="s">
        <v>63</v>
      </c>
      <c r="O51" s="131">
        <f>I51*L51</f>
        <v>160980000</v>
      </c>
      <c r="P51" s="95" t="s">
        <v>40</v>
      </c>
      <c r="Q51" s="246"/>
    </row>
    <row r="52" spans="1:17" s="63" customFormat="1" ht="15.95" customHeight="1">
      <c r="A52" s="74"/>
      <c r="B52" s="85"/>
      <c r="C52" s="325"/>
      <c r="D52" s="300"/>
      <c r="E52" s="291"/>
      <c r="F52" s="291">
        <f>+E52-D52</f>
        <v>0</v>
      </c>
      <c r="G52" s="301" t="e">
        <f>+F52/D52*100</f>
        <v>#DIV/0!</v>
      </c>
      <c r="H52" s="188" t="s">
        <v>192</v>
      </c>
      <c r="I52" s="109">
        <v>2170000</v>
      </c>
      <c r="J52" s="63" t="s">
        <v>40</v>
      </c>
      <c r="K52" s="94" t="s">
        <v>50</v>
      </c>
      <c r="L52" s="93">
        <v>6</v>
      </c>
      <c r="M52" s="93" t="s">
        <v>60</v>
      </c>
      <c r="N52" s="110" t="s">
        <v>52</v>
      </c>
      <c r="O52" s="109">
        <f>SUM(I52*L52)</f>
        <v>13020000</v>
      </c>
      <c r="P52" s="95" t="s">
        <v>40</v>
      </c>
      <c r="Q52" s="246"/>
    </row>
    <row r="53" spans="1:17" s="63" customFormat="1" ht="15.95" customHeight="1">
      <c r="A53" s="74"/>
      <c r="B53" s="85"/>
      <c r="C53" s="325"/>
      <c r="D53" s="300"/>
      <c r="E53" s="291"/>
      <c r="F53" s="291"/>
      <c r="G53" s="301"/>
      <c r="H53" s="188" t="s">
        <v>193</v>
      </c>
      <c r="I53" s="109">
        <v>3014000</v>
      </c>
      <c r="J53" s="63" t="s">
        <v>40</v>
      </c>
      <c r="K53" s="94" t="s">
        <v>50</v>
      </c>
      <c r="L53" s="93">
        <v>5</v>
      </c>
      <c r="M53" s="93" t="s">
        <v>60</v>
      </c>
      <c r="N53" s="110" t="s">
        <v>52</v>
      </c>
      <c r="O53" s="109">
        <f>SUM(I53*L53)</f>
        <v>15070000</v>
      </c>
      <c r="P53" s="95" t="s">
        <v>40</v>
      </c>
      <c r="Q53" s="246"/>
    </row>
    <row r="54" spans="1:17" s="63" customFormat="1" ht="15.95" customHeight="1">
      <c r="A54" s="74"/>
      <c r="B54" s="85"/>
      <c r="C54" s="325"/>
      <c r="D54" s="300"/>
      <c r="E54" s="291"/>
      <c r="F54" s="291">
        <f>+E54-D54</f>
        <v>0</v>
      </c>
      <c r="G54" s="301" t="e">
        <f>+F54/D54*100</f>
        <v>#DIV/0!</v>
      </c>
      <c r="H54" s="188" t="s">
        <v>194</v>
      </c>
      <c r="I54" s="109">
        <v>930000</v>
      </c>
      <c r="J54" s="63" t="s">
        <v>40</v>
      </c>
      <c r="K54" s="94" t="s">
        <v>50</v>
      </c>
      <c r="L54" s="93">
        <v>12</v>
      </c>
      <c r="M54" s="93" t="s">
        <v>51</v>
      </c>
      <c r="N54" s="110" t="s">
        <v>52</v>
      </c>
      <c r="O54" s="109">
        <f>SUM(I54*L54)</f>
        <v>11160000</v>
      </c>
      <c r="P54" s="95" t="s">
        <v>40</v>
      </c>
      <c r="Q54" s="246"/>
    </row>
    <row r="55" spans="1:17" s="63" customFormat="1" ht="15.95" customHeight="1">
      <c r="A55" s="74"/>
      <c r="B55" s="85"/>
      <c r="C55" s="325"/>
      <c r="D55" s="300"/>
      <c r="E55" s="291"/>
      <c r="F55" s="291"/>
      <c r="G55" s="301"/>
      <c r="H55" s="188" t="s">
        <v>195</v>
      </c>
      <c r="I55" s="109">
        <v>400000</v>
      </c>
      <c r="J55" s="63" t="s">
        <v>40</v>
      </c>
      <c r="K55" s="94" t="s">
        <v>50</v>
      </c>
      <c r="L55" s="93">
        <v>12</v>
      </c>
      <c r="M55" s="93" t="s">
        <v>51</v>
      </c>
      <c r="N55" s="110" t="s">
        <v>52</v>
      </c>
      <c r="O55" s="109">
        <f>SUM(I55*L55)</f>
        <v>4800000</v>
      </c>
      <c r="P55" s="95" t="s">
        <v>40</v>
      </c>
      <c r="Q55" s="246"/>
    </row>
    <row r="56" spans="1:17" s="63" customFormat="1" ht="15.95" customHeight="1">
      <c r="A56" s="74"/>
      <c r="B56" s="85"/>
      <c r="C56" s="332"/>
      <c r="D56" s="303"/>
      <c r="E56" s="296"/>
      <c r="F56" s="296">
        <f t="shared" ref="F56:F61" si="3">+E56-D56</f>
        <v>0</v>
      </c>
      <c r="G56" s="304" t="e">
        <f t="shared" ref="G56:G61" si="4">+F56/D56*100</f>
        <v>#DIV/0!</v>
      </c>
      <c r="H56" s="333" t="s">
        <v>196</v>
      </c>
      <c r="I56" s="102">
        <v>335000</v>
      </c>
      <c r="J56" s="313" t="s">
        <v>40</v>
      </c>
      <c r="K56" s="144" t="s">
        <v>50</v>
      </c>
      <c r="L56" s="143">
        <v>12</v>
      </c>
      <c r="M56" s="143" t="s">
        <v>51</v>
      </c>
      <c r="N56" s="145" t="s">
        <v>52</v>
      </c>
      <c r="O56" s="102">
        <f>SUM(I56*L56)</f>
        <v>4020000</v>
      </c>
      <c r="P56" s="146" t="s">
        <v>40</v>
      </c>
      <c r="Q56" s="246"/>
    </row>
    <row r="57" spans="1:17" s="63" customFormat="1" ht="15.95" customHeight="1">
      <c r="A57" s="74"/>
      <c r="B57" s="85"/>
      <c r="C57" s="324" t="s">
        <v>197</v>
      </c>
      <c r="D57" s="298">
        <v>8220</v>
      </c>
      <c r="E57" s="287">
        <f>O57/1000</f>
        <v>8220</v>
      </c>
      <c r="F57" s="287">
        <f t="shared" si="3"/>
        <v>0</v>
      </c>
      <c r="G57" s="299">
        <f t="shared" si="4"/>
        <v>0</v>
      </c>
      <c r="H57" s="320"/>
      <c r="I57" s="82"/>
      <c r="J57" s="172"/>
      <c r="K57" s="172"/>
      <c r="L57" s="84" t="s">
        <v>48</v>
      </c>
      <c r="M57" s="84"/>
      <c r="N57" s="84"/>
      <c r="O57" s="72">
        <f>SUM(O58:O60)</f>
        <v>8220000</v>
      </c>
      <c r="P57" s="73" t="s">
        <v>40</v>
      </c>
      <c r="Q57" s="246"/>
    </row>
    <row r="58" spans="1:17" s="63" customFormat="1" ht="15.95" customHeight="1">
      <c r="A58" s="74"/>
      <c r="B58" s="85"/>
      <c r="C58" s="325"/>
      <c r="D58" s="300"/>
      <c r="E58" s="291"/>
      <c r="F58" s="291">
        <f t="shared" si="3"/>
        <v>0</v>
      </c>
      <c r="G58" s="301" t="e">
        <f t="shared" si="4"/>
        <v>#DIV/0!</v>
      </c>
      <c r="H58" s="188" t="s">
        <v>198</v>
      </c>
      <c r="I58" s="109">
        <v>400000</v>
      </c>
      <c r="J58" s="63" t="s">
        <v>40</v>
      </c>
      <c r="K58" s="94" t="s">
        <v>50</v>
      </c>
      <c r="L58" s="93">
        <v>12</v>
      </c>
      <c r="M58" s="93" t="s">
        <v>51</v>
      </c>
      <c r="N58" s="110" t="s">
        <v>52</v>
      </c>
      <c r="O58" s="109">
        <f>SUM(I58*L58)</f>
        <v>4800000</v>
      </c>
      <c r="P58" s="95" t="s">
        <v>40</v>
      </c>
      <c r="Q58" s="246"/>
    </row>
    <row r="59" spans="1:17" s="63" customFormat="1" ht="15.95" customHeight="1">
      <c r="A59" s="74"/>
      <c r="B59" s="85"/>
      <c r="C59" s="325"/>
      <c r="D59" s="300"/>
      <c r="E59" s="291"/>
      <c r="F59" s="291">
        <f t="shared" si="3"/>
        <v>0</v>
      </c>
      <c r="G59" s="301" t="e">
        <f t="shared" si="4"/>
        <v>#DIV/0!</v>
      </c>
      <c r="H59" s="188" t="s">
        <v>199</v>
      </c>
      <c r="I59" s="109">
        <v>235000</v>
      </c>
      <c r="J59" s="63" t="s">
        <v>40</v>
      </c>
      <c r="K59" s="94" t="s">
        <v>50</v>
      </c>
      <c r="L59" s="93">
        <v>12</v>
      </c>
      <c r="M59" s="93" t="s">
        <v>51</v>
      </c>
      <c r="N59" s="110" t="s">
        <v>52</v>
      </c>
      <c r="O59" s="109">
        <f>SUM(I59*L59)</f>
        <v>2820000</v>
      </c>
      <c r="P59" s="95" t="s">
        <v>40</v>
      </c>
      <c r="Q59" s="246"/>
    </row>
    <row r="60" spans="1:17" s="63" customFormat="1" ht="15.95" customHeight="1">
      <c r="A60" s="74"/>
      <c r="B60" s="85"/>
      <c r="C60" s="332"/>
      <c r="D60" s="303"/>
      <c r="E60" s="296"/>
      <c r="F60" s="296">
        <f t="shared" si="3"/>
        <v>0</v>
      </c>
      <c r="G60" s="304" t="e">
        <f t="shared" si="4"/>
        <v>#DIV/0!</v>
      </c>
      <c r="H60" s="333" t="s">
        <v>200</v>
      </c>
      <c r="I60" s="102">
        <v>50000</v>
      </c>
      <c r="J60" s="313" t="s">
        <v>40</v>
      </c>
      <c r="K60" s="144" t="s">
        <v>50</v>
      </c>
      <c r="L60" s="143">
        <v>12</v>
      </c>
      <c r="M60" s="143" t="s">
        <v>60</v>
      </c>
      <c r="N60" s="145" t="s">
        <v>52</v>
      </c>
      <c r="O60" s="102">
        <f>SUM(I60*L60)</f>
        <v>600000</v>
      </c>
      <c r="P60" s="146" t="s">
        <v>40</v>
      </c>
      <c r="Q60" s="246"/>
    </row>
    <row r="61" spans="1:17" s="63" customFormat="1" ht="15.95" customHeight="1">
      <c r="A61" s="52" t="s">
        <v>144</v>
      </c>
      <c r="B61" s="168" t="s">
        <v>187</v>
      </c>
      <c r="C61" s="285" t="s">
        <v>201</v>
      </c>
      <c r="D61" s="298">
        <v>66056</v>
      </c>
      <c r="E61" s="287">
        <f>+O61/1000</f>
        <v>67800</v>
      </c>
      <c r="F61" s="287">
        <f t="shared" si="3"/>
        <v>1744</v>
      </c>
      <c r="G61" s="299">
        <f t="shared" si="4"/>
        <v>2.6401840862298656</v>
      </c>
      <c r="H61" s="320"/>
      <c r="I61" s="82"/>
      <c r="J61" s="172"/>
      <c r="K61" s="172"/>
      <c r="L61" s="84" t="s">
        <v>48</v>
      </c>
      <c r="M61" s="84"/>
      <c r="N61" s="84"/>
      <c r="O61" s="72">
        <f>SUM(O62:O65)</f>
        <v>67800000</v>
      </c>
      <c r="P61" s="73" t="s">
        <v>40</v>
      </c>
      <c r="Q61" s="246"/>
    </row>
    <row r="62" spans="1:17" s="63" customFormat="1" ht="15.95" customHeight="1">
      <c r="A62" s="74"/>
      <c r="B62" s="85"/>
      <c r="C62" s="289"/>
      <c r="D62" s="300"/>
      <c r="E62" s="291"/>
      <c r="F62" s="291"/>
      <c r="G62" s="301"/>
      <c r="H62" s="188" t="s">
        <v>202</v>
      </c>
      <c r="I62" s="109">
        <v>9000000</v>
      </c>
      <c r="J62" s="63" t="s">
        <v>40</v>
      </c>
      <c r="K62" s="94" t="s">
        <v>50</v>
      </c>
      <c r="L62" s="93">
        <v>6</v>
      </c>
      <c r="M62" s="93" t="s">
        <v>60</v>
      </c>
      <c r="N62" s="110" t="s">
        <v>52</v>
      </c>
      <c r="O62" s="109">
        <f>SUM(I62*L62)</f>
        <v>54000000</v>
      </c>
      <c r="P62" s="95" t="s">
        <v>40</v>
      </c>
      <c r="Q62" s="246"/>
    </row>
    <row r="63" spans="1:17" s="63" customFormat="1" ht="15.95" customHeight="1">
      <c r="A63" s="74"/>
      <c r="B63" s="85"/>
      <c r="C63" s="289"/>
      <c r="D63" s="300"/>
      <c r="E63" s="291"/>
      <c r="F63" s="291"/>
      <c r="G63" s="301"/>
      <c r="H63" s="188" t="s">
        <v>203</v>
      </c>
      <c r="I63" s="109">
        <v>10000000</v>
      </c>
      <c r="J63" s="63" t="s">
        <v>40</v>
      </c>
      <c r="K63" s="94" t="s">
        <v>50</v>
      </c>
      <c r="L63" s="93">
        <v>1</v>
      </c>
      <c r="M63" s="93" t="s">
        <v>60</v>
      </c>
      <c r="N63" s="110" t="s">
        <v>52</v>
      </c>
      <c r="O63" s="109">
        <f>SUM(I63*L63)</f>
        <v>10000000</v>
      </c>
      <c r="P63" s="95" t="s">
        <v>40</v>
      </c>
      <c r="Q63" s="246"/>
    </row>
    <row r="64" spans="1:17" s="63" customFormat="1" ht="15.95" customHeight="1">
      <c r="A64" s="74"/>
      <c r="B64" s="85"/>
      <c r="C64" s="289"/>
      <c r="D64" s="300"/>
      <c r="E64" s="291"/>
      <c r="F64" s="291"/>
      <c r="G64" s="301"/>
      <c r="H64" s="458" t="s">
        <v>204</v>
      </c>
      <c r="I64" s="109">
        <v>800000</v>
      </c>
      <c r="J64" s="63" t="s">
        <v>40</v>
      </c>
      <c r="K64" s="94" t="s">
        <v>50</v>
      </c>
      <c r="L64" s="93">
        <v>3</v>
      </c>
      <c r="M64" s="93" t="s">
        <v>60</v>
      </c>
      <c r="N64" s="93" t="s">
        <v>52</v>
      </c>
      <c r="O64" s="109">
        <f>SUM(I64*L64)</f>
        <v>2400000</v>
      </c>
      <c r="P64" s="95" t="s">
        <v>40</v>
      </c>
      <c r="Q64" s="246"/>
    </row>
    <row r="65" spans="1:17" s="63" customFormat="1" ht="15.95" customHeight="1">
      <c r="A65" s="74"/>
      <c r="B65" s="85"/>
      <c r="C65" s="294"/>
      <c r="D65" s="303"/>
      <c r="E65" s="296"/>
      <c r="F65" s="296"/>
      <c r="G65" s="304"/>
      <c r="H65" s="333" t="s">
        <v>205</v>
      </c>
      <c r="I65" s="102">
        <v>700000</v>
      </c>
      <c r="J65" s="313" t="s">
        <v>40</v>
      </c>
      <c r="K65" s="144" t="s">
        <v>50</v>
      </c>
      <c r="L65" s="143">
        <v>2</v>
      </c>
      <c r="M65" s="143" t="s">
        <v>206</v>
      </c>
      <c r="N65" s="145" t="s">
        <v>52</v>
      </c>
      <c r="O65" s="102">
        <f>SUM(I65*L65)</f>
        <v>1400000</v>
      </c>
      <c r="P65" s="146" t="s">
        <v>40</v>
      </c>
      <c r="Q65" s="246"/>
    </row>
    <row r="66" spans="1:17" s="63" customFormat="1" ht="15.95" customHeight="1">
      <c r="A66" s="336"/>
      <c r="B66" s="337"/>
      <c r="C66" s="324" t="s">
        <v>207</v>
      </c>
      <c r="D66" s="298">
        <v>3116</v>
      </c>
      <c r="E66" s="287">
        <f>+O66/1000</f>
        <v>3320</v>
      </c>
      <c r="F66" s="287">
        <f>+E66-D66</f>
        <v>204</v>
      </c>
      <c r="G66" s="299">
        <f>+F66/D66*100</f>
        <v>6.5468549422336331</v>
      </c>
      <c r="H66" s="320"/>
      <c r="I66" s="82"/>
      <c r="J66" s="172"/>
      <c r="K66" s="83"/>
      <c r="L66" s="84" t="s">
        <v>48</v>
      </c>
      <c r="M66" s="84"/>
      <c r="N66" s="84"/>
      <c r="O66" s="82">
        <f>SUM(O67:O68)</f>
        <v>3320000</v>
      </c>
      <c r="P66" s="73" t="s">
        <v>40</v>
      </c>
      <c r="Q66" s="246"/>
    </row>
    <row r="67" spans="1:17" s="63" customFormat="1" ht="15.95" customHeight="1">
      <c r="A67" s="74"/>
      <c r="B67" s="85"/>
      <c r="C67" s="325"/>
      <c r="D67" s="300"/>
      <c r="E67" s="291"/>
      <c r="F67" s="291">
        <f>+E67-D67</f>
        <v>0</v>
      </c>
      <c r="G67" s="301" t="e">
        <f>+F67/D67*100</f>
        <v>#DIV/0!</v>
      </c>
      <c r="H67" s="188" t="s">
        <v>208</v>
      </c>
      <c r="I67" s="109">
        <v>60000</v>
      </c>
      <c r="J67" s="63" t="s">
        <v>40</v>
      </c>
      <c r="K67" s="93" t="s">
        <v>50</v>
      </c>
      <c r="L67" s="93">
        <v>12</v>
      </c>
      <c r="M67" s="93" t="s">
        <v>51</v>
      </c>
      <c r="N67" s="110" t="s">
        <v>52</v>
      </c>
      <c r="O67" s="109">
        <f>SUM(I67*L67)</f>
        <v>720000</v>
      </c>
      <c r="P67" s="95" t="s">
        <v>40</v>
      </c>
      <c r="Q67" s="246"/>
    </row>
    <row r="68" spans="1:17" s="63" customFormat="1" ht="15.95" customHeight="1">
      <c r="A68" s="74"/>
      <c r="B68" s="85"/>
      <c r="C68" s="332"/>
      <c r="D68" s="303"/>
      <c r="E68" s="296"/>
      <c r="F68" s="296">
        <f>+E68-D68</f>
        <v>0</v>
      </c>
      <c r="G68" s="304" t="e">
        <f>+F68/D68*100</f>
        <v>#DIV/0!</v>
      </c>
      <c r="H68" s="333" t="s">
        <v>209</v>
      </c>
      <c r="I68" s="102">
        <v>1300000</v>
      </c>
      <c r="J68" s="313" t="s">
        <v>40</v>
      </c>
      <c r="K68" s="144" t="s">
        <v>50</v>
      </c>
      <c r="L68" s="143">
        <v>2</v>
      </c>
      <c r="M68" s="93" t="s">
        <v>210</v>
      </c>
      <c r="N68" s="145" t="s">
        <v>52</v>
      </c>
      <c r="O68" s="102">
        <f>SUM(I68*L68)</f>
        <v>2600000</v>
      </c>
      <c r="P68" s="146" t="s">
        <v>40</v>
      </c>
      <c r="Q68" s="246"/>
    </row>
    <row r="69" spans="1:17" s="63" customFormat="1" ht="15.95" customHeight="1">
      <c r="A69" s="336"/>
      <c r="B69" s="337"/>
      <c r="C69" s="285" t="s">
        <v>211</v>
      </c>
      <c r="D69" s="298">
        <v>79130</v>
      </c>
      <c r="E69" s="287">
        <f>+O69/1000</f>
        <v>77729.999989999997</v>
      </c>
      <c r="F69" s="287">
        <f>E69-D69</f>
        <v>-1400.0000100000034</v>
      </c>
      <c r="G69" s="288">
        <f>+F69/D69*100</f>
        <v>-1.7692405029698008</v>
      </c>
      <c r="H69" s="338"/>
      <c r="I69" s="339"/>
      <c r="J69" s="172"/>
      <c r="K69" s="83"/>
      <c r="L69" s="84" t="s">
        <v>48</v>
      </c>
      <c r="M69" s="84"/>
      <c r="N69" s="84"/>
      <c r="O69" s="82">
        <f>SUM(O70:O77)</f>
        <v>77729999.989999995</v>
      </c>
      <c r="P69" s="73" t="s">
        <v>40</v>
      </c>
      <c r="Q69" s="246"/>
    </row>
    <row r="70" spans="1:17" s="63" customFormat="1" ht="15.95" customHeight="1">
      <c r="A70" s="336"/>
      <c r="B70" s="337"/>
      <c r="C70" s="289"/>
      <c r="D70" s="300"/>
      <c r="E70" s="291"/>
      <c r="F70" s="291"/>
      <c r="G70" s="292"/>
      <c r="H70" s="188" t="s">
        <v>212</v>
      </c>
      <c r="I70" s="109">
        <v>350000</v>
      </c>
      <c r="J70" s="63" t="s">
        <v>40</v>
      </c>
      <c r="K70" s="94" t="s">
        <v>50</v>
      </c>
      <c r="L70" s="93">
        <v>20</v>
      </c>
      <c r="M70" s="93" t="s">
        <v>75</v>
      </c>
      <c r="N70" s="110" t="s">
        <v>52</v>
      </c>
      <c r="O70" s="109">
        <f>SUM(I70*L70)</f>
        <v>7000000</v>
      </c>
      <c r="P70" s="95" t="s">
        <v>40</v>
      </c>
      <c r="Q70" s="340"/>
    </row>
    <row r="71" spans="1:17" s="63" customFormat="1" ht="15.95" customHeight="1">
      <c r="A71" s="74"/>
      <c r="B71" s="85"/>
      <c r="C71" s="289"/>
      <c r="D71" s="300"/>
      <c r="E71" s="291"/>
      <c r="F71" s="291"/>
      <c r="G71" s="292"/>
      <c r="H71" s="188" t="s">
        <v>213</v>
      </c>
      <c r="I71" s="109">
        <v>2850000</v>
      </c>
      <c r="J71" s="63" t="s">
        <v>40</v>
      </c>
      <c r="K71" s="94" t="s">
        <v>50</v>
      </c>
      <c r="L71" s="93">
        <v>12</v>
      </c>
      <c r="M71" s="93" t="s">
        <v>58</v>
      </c>
      <c r="N71" s="110" t="s">
        <v>52</v>
      </c>
      <c r="O71" s="109">
        <f>SUM(I71*L71)</f>
        <v>34200000</v>
      </c>
      <c r="P71" s="95" t="s">
        <v>40</v>
      </c>
      <c r="Q71" s="246"/>
    </row>
    <row r="72" spans="1:17" s="63" customFormat="1" ht="15.95" customHeight="1">
      <c r="A72" s="74"/>
      <c r="B72" s="85"/>
      <c r="C72" s="289"/>
      <c r="D72" s="300"/>
      <c r="E72" s="291"/>
      <c r="F72" s="291"/>
      <c r="G72" s="292"/>
      <c r="H72" s="188" t="s">
        <v>214</v>
      </c>
      <c r="I72" s="109">
        <v>400000</v>
      </c>
      <c r="J72" s="63" t="s">
        <v>40</v>
      </c>
      <c r="K72" s="94" t="s">
        <v>50</v>
      </c>
      <c r="L72" s="93">
        <v>2</v>
      </c>
      <c r="M72" s="93" t="s">
        <v>60</v>
      </c>
      <c r="N72" s="110" t="s">
        <v>52</v>
      </c>
      <c r="O72" s="109">
        <f>SUM(I72*L72)</f>
        <v>800000</v>
      </c>
      <c r="P72" s="95" t="s">
        <v>40</v>
      </c>
      <c r="Q72" s="246"/>
    </row>
    <row r="73" spans="1:17" s="63" customFormat="1" ht="15.95" customHeight="1">
      <c r="A73" s="74"/>
      <c r="B73" s="85"/>
      <c r="C73" s="289"/>
      <c r="D73" s="300"/>
      <c r="E73" s="291"/>
      <c r="F73" s="291"/>
      <c r="G73" s="292"/>
      <c r="H73" s="188" t="s">
        <v>215</v>
      </c>
      <c r="I73" s="109">
        <v>4550000</v>
      </c>
      <c r="J73" s="63" t="s">
        <v>40</v>
      </c>
      <c r="K73" s="94" t="s">
        <v>50</v>
      </c>
      <c r="L73" s="93">
        <v>1</v>
      </c>
      <c r="M73" s="93" t="s">
        <v>60</v>
      </c>
      <c r="N73" s="110" t="s">
        <v>52</v>
      </c>
      <c r="O73" s="109">
        <f>SUM(I73*L73)</f>
        <v>4550000</v>
      </c>
      <c r="P73" s="95" t="s">
        <v>40</v>
      </c>
      <c r="Q73" s="246"/>
    </row>
    <row r="74" spans="1:17" s="63" customFormat="1" ht="15.95" customHeight="1">
      <c r="A74" s="74"/>
      <c r="B74" s="85"/>
      <c r="C74" s="289"/>
      <c r="D74" s="300"/>
      <c r="E74" s="291"/>
      <c r="F74" s="291"/>
      <c r="G74" s="292"/>
      <c r="H74" s="187" t="s">
        <v>216</v>
      </c>
      <c r="I74" s="109">
        <v>600000</v>
      </c>
      <c r="J74" s="63" t="s">
        <v>40</v>
      </c>
      <c r="K74" s="94" t="s">
        <v>50</v>
      </c>
      <c r="L74" s="93">
        <v>17</v>
      </c>
      <c r="M74" s="93" t="s">
        <v>75</v>
      </c>
      <c r="N74" s="110" t="s">
        <v>52</v>
      </c>
      <c r="O74" s="109">
        <f>+I74*L74</f>
        <v>10200000</v>
      </c>
      <c r="P74" s="95" t="s">
        <v>40</v>
      </c>
      <c r="Q74" s="246"/>
    </row>
    <row r="75" spans="1:17" s="63" customFormat="1" ht="15.95" customHeight="1">
      <c r="A75" s="74"/>
      <c r="B75" s="85"/>
      <c r="C75" s="289"/>
      <c r="D75" s="300"/>
      <c r="E75" s="291"/>
      <c r="F75" s="291"/>
      <c r="G75" s="292"/>
      <c r="H75" s="187" t="s">
        <v>217</v>
      </c>
      <c r="I75" s="109">
        <v>4600000</v>
      </c>
      <c r="J75" s="63" t="s">
        <v>40</v>
      </c>
      <c r="K75" s="94" t="s">
        <v>50</v>
      </c>
      <c r="L75" s="93">
        <v>3</v>
      </c>
      <c r="M75" s="93" t="s">
        <v>60</v>
      </c>
      <c r="N75" s="110" t="s">
        <v>52</v>
      </c>
      <c r="O75" s="109">
        <f>+I75*L75</f>
        <v>13800000</v>
      </c>
      <c r="P75" s="95" t="s">
        <v>40</v>
      </c>
      <c r="Q75" s="246"/>
    </row>
    <row r="76" spans="1:17" s="63" customFormat="1" ht="15.95" customHeight="1">
      <c r="A76" s="74"/>
      <c r="B76" s="85"/>
      <c r="C76" s="289"/>
      <c r="D76" s="300"/>
      <c r="E76" s="291"/>
      <c r="F76" s="291"/>
      <c r="G76" s="292"/>
      <c r="H76" s="187" t="s">
        <v>218</v>
      </c>
      <c r="I76" s="109">
        <v>260000</v>
      </c>
      <c r="J76" s="63" t="s">
        <v>40</v>
      </c>
      <c r="K76" s="94" t="s">
        <v>50</v>
      </c>
      <c r="L76" s="93">
        <v>18</v>
      </c>
      <c r="M76" s="93" t="s">
        <v>219</v>
      </c>
      <c r="N76" s="110" t="s">
        <v>52</v>
      </c>
      <c r="O76" s="109">
        <f>+I76*L76</f>
        <v>4680000</v>
      </c>
      <c r="P76" s="95" t="s">
        <v>40</v>
      </c>
      <c r="Q76" s="246"/>
    </row>
    <row r="77" spans="1:17" s="63" customFormat="1" ht="15.95" customHeight="1">
      <c r="A77" s="161"/>
      <c r="B77" s="207"/>
      <c r="C77" s="294"/>
      <c r="D77" s="303"/>
      <c r="E77" s="296"/>
      <c r="F77" s="296"/>
      <c r="G77" s="297"/>
      <c r="H77" s="450" t="s">
        <v>220</v>
      </c>
      <c r="I77" s="109">
        <v>833333.33</v>
      </c>
      <c r="J77" s="63" t="s">
        <v>40</v>
      </c>
      <c r="K77" s="94" t="s">
        <v>50</v>
      </c>
      <c r="L77" s="93">
        <v>3</v>
      </c>
      <c r="M77" s="93" t="s">
        <v>219</v>
      </c>
      <c r="N77" s="110" t="s">
        <v>52</v>
      </c>
      <c r="O77" s="109">
        <f>+I77*L77</f>
        <v>2499999.9899999998</v>
      </c>
      <c r="P77" s="95" t="s">
        <v>40</v>
      </c>
      <c r="Q77" s="246"/>
    </row>
    <row r="78" spans="1:17" s="63" customFormat="1" ht="20.100000000000001" customHeight="1">
      <c r="A78" s="166" t="s">
        <v>41</v>
      </c>
      <c r="B78" s="117" t="s">
        <v>42</v>
      </c>
      <c r="C78" s="118"/>
      <c r="D78" s="341">
        <f>SUM(D79)</f>
        <v>1851958</v>
      </c>
      <c r="E78" s="341">
        <f>SUM(E79)</f>
        <v>1851458</v>
      </c>
      <c r="F78" s="342">
        <f>+E78-D78</f>
        <v>-500</v>
      </c>
      <c r="G78" s="343">
        <f>+F78/D78*100</f>
        <v>-2.6998452448705641E-2</v>
      </c>
      <c r="H78" s="344"/>
      <c r="I78" s="219"/>
      <c r="J78" s="123"/>
      <c r="K78" s="124"/>
      <c r="L78" s="124"/>
      <c r="M78" s="124"/>
      <c r="N78" s="124"/>
      <c r="O78" s="345">
        <f>SUM(O80,O82,O84)</f>
        <v>1851458000</v>
      </c>
      <c r="P78" s="126" t="s">
        <v>40</v>
      </c>
      <c r="Q78" s="246"/>
    </row>
    <row r="79" spans="1:17" s="63" customFormat="1" ht="20.100000000000001" customHeight="1">
      <c r="A79" s="52" t="s">
        <v>221</v>
      </c>
      <c r="B79" s="168" t="s">
        <v>222</v>
      </c>
      <c r="C79" s="346" t="s">
        <v>223</v>
      </c>
      <c r="D79" s="347">
        <f>SUM(D80:D85)</f>
        <v>1851958</v>
      </c>
      <c r="E79" s="347">
        <f>SUM(E80:E85)</f>
        <v>1851458</v>
      </c>
      <c r="F79" s="348">
        <f>+E79-D79</f>
        <v>-500</v>
      </c>
      <c r="G79" s="349">
        <f>F79/D79*100</f>
        <v>-2.6998452448705641E-2</v>
      </c>
      <c r="H79" s="350"/>
      <c r="I79" s="219"/>
      <c r="J79" s="123"/>
      <c r="K79" s="220"/>
      <c r="L79" s="123"/>
      <c r="M79" s="123"/>
      <c r="N79" s="123"/>
      <c r="O79" s="125">
        <f>SUM(O80,O82,O84)</f>
        <v>1851458000</v>
      </c>
      <c r="P79" s="126" t="s">
        <v>40</v>
      </c>
      <c r="Q79" s="246"/>
    </row>
    <row r="80" spans="1:17" s="63" customFormat="1" ht="16.5" customHeight="1">
      <c r="A80" s="52"/>
      <c r="B80" s="168"/>
      <c r="C80" s="289" t="s">
        <v>222</v>
      </c>
      <c r="D80" s="300">
        <v>1848958</v>
      </c>
      <c r="E80" s="291">
        <f>+O81/1000</f>
        <v>1848958</v>
      </c>
      <c r="F80" s="291">
        <f>+E80-D80</f>
        <v>0</v>
      </c>
      <c r="G80" s="292">
        <f>F80/D80*100</f>
        <v>0</v>
      </c>
      <c r="H80" s="351"/>
      <c r="I80" s="109"/>
      <c r="K80" s="94"/>
      <c r="L80" s="93" t="s">
        <v>48</v>
      </c>
      <c r="M80" s="93"/>
      <c r="N80" s="93"/>
      <c r="O80" s="109">
        <f>SUM(O81:O81)</f>
        <v>1848958000</v>
      </c>
      <c r="P80" s="95" t="s">
        <v>224</v>
      </c>
      <c r="Q80" s="246"/>
    </row>
    <row r="81" spans="1:17" s="63" customFormat="1" ht="16.5" customHeight="1">
      <c r="A81" s="74"/>
      <c r="B81" s="85"/>
      <c r="C81" s="294"/>
      <c r="D81" s="303"/>
      <c r="E81" s="296"/>
      <c r="F81" s="296"/>
      <c r="G81" s="297"/>
      <c r="H81" s="352" t="s">
        <v>225</v>
      </c>
      <c r="I81" s="102">
        <v>1848958000</v>
      </c>
      <c r="J81" s="313" t="s">
        <v>40</v>
      </c>
      <c r="K81" s="144" t="s">
        <v>50</v>
      </c>
      <c r="L81" s="143">
        <v>1</v>
      </c>
      <c r="M81" s="143" t="s">
        <v>60</v>
      </c>
      <c r="N81" s="145" t="s">
        <v>52</v>
      </c>
      <c r="O81" s="102">
        <f>SUM(I81*L81)</f>
        <v>1848958000</v>
      </c>
      <c r="P81" s="146" t="s">
        <v>40</v>
      </c>
      <c r="Q81" s="246"/>
    </row>
    <row r="82" spans="1:17" s="63" customFormat="1" ht="16.5" customHeight="1">
      <c r="A82" s="74"/>
      <c r="B82" s="85"/>
      <c r="C82" s="285" t="s">
        <v>226</v>
      </c>
      <c r="D82" s="298">
        <v>2000</v>
      </c>
      <c r="E82" s="287">
        <f>+O82/1000</f>
        <v>1500</v>
      </c>
      <c r="F82" s="287">
        <f>+E82-D82</f>
        <v>-500</v>
      </c>
      <c r="G82" s="299">
        <f>+F82/D82*100</f>
        <v>-25</v>
      </c>
      <c r="H82" s="351"/>
      <c r="I82" s="109" t="s">
        <v>227</v>
      </c>
      <c r="K82" s="94"/>
      <c r="L82" s="93" t="s">
        <v>48</v>
      </c>
      <c r="M82" s="93"/>
      <c r="N82" s="93"/>
      <c r="O82" s="109">
        <f>SUM(O83:O83)</f>
        <v>1500000</v>
      </c>
      <c r="P82" s="95" t="s">
        <v>40</v>
      </c>
      <c r="Q82" s="246"/>
    </row>
    <row r="83" spans="1:17" s="63" customFormat="1" ht="16.5" customHeight="1">
      <c r="A83" s="74"/>
      <c r="B83" s="85"/>
      <c r="C83" s="289"/>
      <c r="D83" s="300"/>
      <c r="E83" s="291"/>
      <c r="F83" s="291"/>
      <c r="G83" s="301"/>
      <c r="H83" s="450" t="s">
        <v>228</v>
      </c>
      <c r="I83" s="109">
        <v>500000</v>
      </c>
      <c r="J83" s="63" t="s">
        <v>40</v>
      </c>
      <c r="K83" s="144" t="s">
        <v>50</v>
      </c>
      <c r="L83" s="93">
        <v>3</v>
      </c>
      <c r="M83" s="93" t="s">
        <v>160</v>
      </c>
      <c r="N83" s="110" t="s">
        <v>52</v>
      </c>
      <c r="O83" s="109">
        <f>SUM(I83*L83)</f>
        <v>1500000</v>
      </c>
      <c r="P83" s="95" t="s">
        <v>40</v>
      </c>
      <c r="Q83" s="246"/>
    </row>
    <row r="84" spans="1:17" s="63" customFormat="1" ht="16.5" customHeight="1">
      <c r="A84" s="74"/>
      <c r="B84" s="85"/>
      <c r="C84" s="353" t="s">
        <v>229</v>
      </c>
      <c r="D84" s="298">
        <v>1000</v>
      </c>
      <c r="E84" s="287">
        <f>+O84/1000</f>
        <v>1000</v>
      </c>
      <c r="F84" s="287">
        <f>+E84-D84</f>
        <v>0</v>
      </c>
      <c r="G84" s="299">
        <f>+F84/D84*100</f>
        <v>0</v>
      </c>
      <c r="H84" s="354"/>
      <c r="I84" s="82"/>
      <c r="J84" s="172"/>
      <c r="K84" s="105"/>
      <c r="L84" s="83" t="s">
        <v>48</v>
      </c>
      <c r="M84" s="83"/>
      <c r="N84" s="83"/>
      <c r="O84" s="82">
        <f>SUM(O85:O85)</f>
        <v>1000000</v>
      </c>
      <c r="P84" s="73" t="s">
        <v>40</v>
      </c>
      <c r="Q84" s="246"/>
    </row>
    <row r="85" spans="1:17" s="63" customFormat="1" ht="16.5" customHeight="1">
      <c r="A85" s="161"/>
      <c r="B85" s="207"/>
      <c r="C85" s="355"/>
      <c r="D85" s="303"/>
      <c r="E85" s="296"/>
      <c r="F85" s="296"/>
      <c r="G85" s="304"/>
      <c r="H85" s="352" t="s">
        <v>230</v>
      </c>
      <c r="I85" s="102">
        <v>500000</v>
      </c>
      <c r="J85" s="313" t="s">
        <v>40</v>
      </c>
      <c r="K85" s="144" t="s">
        <v>50</v>
      </c>
      <c r="L85" s="143">
        <v>2</v>
      </c>
      <c r="M85" s="143" t="s">
        <v>60</v>
      </c>
      <c r="N85" s="145" t="s">
        <v>52</v>
      </c>
      <c r="O85" s="102">
        <f>I85*L85</f>
        <v>1000000</v>
      </c>
      <c r="P85" s="146" t="s">
        <v>40</v>
      </c>
      <c r="Q85" s="246"/>
    </row>
    <row r="86" spans="1:17" ht="20.100000000000001" customHeight="1">
      <c r="A86" s="356" t="s">
        <v>231</v>
      </c>
      <c r="B86" s="357" t="s">
        <v>42</v>
      </c>
      <c r="C86" s="358"/>
      <c r="D86" s="359">
        <f>+D87+D100+D115+D136+D162+D168+D176+D180+D185+D197+D210</f>
        <v>3012754</v>
      </c>
      <c r="E86" s="360">
        <f>+E87+E100+E115+E136+E162+E168+E176+E180+E185+E197+E210</f>
        <v>3172951.3269890002</v>
      </c>
      <c r="F86" s="360">
        <f>+E86-D86</f>
        <v>160197.3269890002</v>
      </c>
      <c r="G86" s="361">
        <f>+F86/D86*100</f>
        <v>5.317305262527249</v>
      </c>
      <c r="H86" s="312"/>
      <c r="I86" s="102"/>
      <c r="J86" s="313"/>
      <c r="K86" s="143"/>
      <c r="L86" s="143"/>
      <c r="M86" s="143"/>
      <c r="N86" s="143"/>
      <c r="O86" s="102">
        <f>+O87+O100+O115+O136+O162+O168+O176+O180+O185+O197+O210</f>
        <v>3172951326.9890003</v>
      </c>
      <c r="P86" s="146" t="s">
        <v>40</v>
      </c>
    </row>
    <row r="87" spans="1:17" ht="20.100000000000001" customHeight="1">
      <c r="A87" s="278"/>
      <c r="B87" s="362" t="s">
        <v>232</v>
      </c>
      <c r="C87" s="151" t="s">
        <v>45</v>
      </c>
      <c r="D87" s="363">
        <f>SUM(D88:D99)</f>
        <v>149290</v>
      </c>
      <c r="E87" s="363">
        <f>SUM(E88:E99)</f>
        <v>149289.99999899999</v>
      </c>
      <c r="F87" s="364">
        <f>+E87-D87</f>
        <v>-1.0000076144933701E-6</v>
      </c>
      <c r="G87" s="349">
        <f>+F87/D87*100</f>
        <v>-6.6984233002436199E-10</v>
      </c>
      <c r="H87" s="344"/>
      <c r="I87" s="219"/>
      <c r="J87" s="123"/>
      <c r="K87" s="124"/>
      <c r="L87" s="214" t="s">
        <v>48</v>
      </c>
      <c r="M87" s="214"/>
      <c r="N87" s="214"/>
      <c r="O87" s="219">
        <f>SUM(O88,O93,O96)</f>
        <v>149289999.99900001</v>
      </c>
      <c r="P87" s="157" t="s">
        <v>40</v>
      </c>
    </row>
    <row r="88" spans="1:17" ht="15.95" customHeight="1">
      <c r="A88" s="278"/>
      <c r="B88" s="365" t="s">
        <v>233</v>
      </c>
      <c r="C88" s="334" t="s">
        <v>234</v>
      </c>
      <c r="D88" s="366">
        <v>70200</v>
      </c>
      <c r="E88" s="367">
        <f>+O88/1000</f>
        <v>70199.999998999992</v>
      </c>
      <c r="F88" s="367">
        <f>+E88-D88</f>
        <v>-1.0000076144933701E-6</v>
      </c>
      <c r="G88" s="368">
        <f>+F88/D88*100</f>
        <v>-1.424512271358077E-9</v>
      </c>
      <c r="H88" s="320"/>
      <c r="I88" s="106"/>
      <c r="J88" s="172"/>
      <c r="K88" s="172"/>
      <c r="L88" s="84" t="s">
        <v>48</v>
      </c>
      <c r="M88" s="84"/>
      <c r="N88" s="84"/>
      <c r="O88" s="72">
        <f>SUM(O89:O92)</f>
        <v>70199999.998999998</v>
      </c>
      <c r="P88" s="73" t="s">
        <v>40</v>
      </c>
    </row>
    <row r="89" spans="1:17" ht="15.95" customHeight="1">
      <c r="A89" s="278"/>
      <c r="B89" s="319"/>
      <c r="C89" s="335"/>
      <c r="D89" s="369"/>
      <c r="E89" s="370"/>
      <c r="F89" s="370"/>
      <c r="G89" s="371"/>
      <c r="H89" s="351" t="s">
        <v>235</v>
      </c>
      <c r="I89" s="92">
        <v>4857142.8569999998</v>
      </c>
      <c r="J89" s="63" t="s">
        <v>40</v>
      </c>
      <c r="K89" s="94" t="s">
        <v>50</v>
      </c>
      <c r="L89" s="93">
        <v>7</v>
      </c>
      <c r="M89" s="93" t="s">
        <v>236</v>
      </c>
      <c r="N89" s="110" t="s">
        <v>52</v>
      </c>
      <c r="O89" s="92">
        <f>SUM(I89*L89)</f>
        <v>33999999.998999998</v>
      </c>
      <c r="P89" s="95" t="s">
        <v>40</v>
      </c>
    </row>
    <row r="90" spans="1:17" ht="15.95" customHeight="1">
      <c r="A90" s="278"/>
      <c r="B90" s="319"/>
      <c r="C90" s="335"/>
      <c r="D90" s="369"/>
      <c r="E90" s="370"/>
      <c r="F90" s="370"/>
      <c r="G90" s="371"/>
      <c r="H90" s="187" t="s">
        <v>237</v>
      </c>
      <c r="I90" s="92">
        <v>600000</v>
      </c>
      <c r="J90" s="63" t="s">
        <v>40</v>
      </c>
      <c r="K90" s="93" t="s">
        <v>50</v>
      </c>
      <c r="L90" s="93">
        <v>2</v>
      </c>
      <c r="M90" s="93" t="s">
        <v>60</v>
      </c>
      <c r="N90" s="110" t="s">
        <v>52</v>
      </c>
      <c r="O90" s="92">
        <f>SUM(I90*L90)</f>
        <v>1200000</v>
      </c>
      <c r="P90" s="95" t="s">
        <v>40</v>
      </c>
    </row>
    <row r="91" spans="1:17" ht="15.95" customHeight="1">
      <c r="A91" s="278"/>
      <c r="B91" s="319"/>
      <c r="C91" s="335"/>
      <c r="D91" s="369"/>
      <c r="E91" s="370"/>
      <c r="F91" s="370"/>
      <c r="G91" s="371"/>
      <c r="H91" s="187" t="s">
        <v>238</v>
      </c>
      <c r="I91" s="92">
        <v>7500000</v>
      </c>
      <c r="J91" s="63" t="s">
        <v>40</v>
      </c>
      <c r="K91" s="93" t="s">
        <v>50</v>
      </c>
      <c r="L91" s="93">
        <v>4</v>
      </c>
      <c r="M91" s="93" t="s">
        <v>60</v>
      </c>
      <c r="N91" s="110" t="s">
        <v>52</v>
      </c>
      <c r="O91" s="92">
        <f>SUM(I91*L91)</f>
        <v>30000000</v>
      </c>
      <c r="P91" s="95" t="s">
        <v>40</v>
      </c>
    </row>
    <row r="92" spans="1:17" ht="15.95" customHeight="1">
      <c r="A92" s="278"/>
      <c r="B92" s="85"/>
      <c r="C92" s="372"/>
      <c r="D92" s="373"/>
      <c r="E92" s="374"/>
      <c r="F92" s="374">
        <f>+E92-D92</f>
        <v>0</v>
      </c>
      <c r="G92" s="375" t="e">
        <f>+F92/D92*100</f>
        <v>#DIV/0!</v>
      </c>
      <c r="H92" s="312" t="s">
        <v>239</v>
      </c>
      <c r="I92" s="142">
        <v>2500000</v>
      </c>
      <c r="J92" s="313" t="s">
        <v>40</v>
      </c>
      <c r="K92" s="143" t="s">
        <v>50</v>
      </c>
      <c r="L92" s="143">
        <v>2</v>
      </c>
      <c r="M92" s="143" t="s">
        <v>60</v>
      </c>
      <c r="N92" s="145" t="s">
        <v>52</v>
      </c>
      <c r="O92" s="142">
        <f>SUM(I92*L92)</f>
        <v>5000000</v>
      </c>
      <c r="P92" s="146" t="s">
        <v>40</v>
      </c>
    </row>
    <row r="93" spans="1:17" ht="15.95" customHeight="1">
      <c r="A93" s="278"/>
      <c r="B93" s="85"/>
      <c r="C93" s="376" t="s">
        <v>240</v>
      </c>
      <c r="D93" s="377">
        <v>15000</v>
      </c>
      <c r="E93" s="378">
        <f>+O93/1000</f>
        <v>15000</v>
      </c>
      <c r="F93" s="378">
        <f>+E93-D93</f>
        <v>0</v>
      </c>
      <c r="G93" s="379">
        <f>+F93/D93*100</f>
        <v>0</v>
      </c>
      <c r="H93" s="302"/>
      <c r="I93" s="106"/>
      <c r="J93" s="172"/>
      <c r="K93" s="105"/>
      <c r="L93" s="84" t="s">
        <v>48</v>
      </c>
      <c r="M93" s="84"/>
      <c r="N93" s="84"/>
      <c r="O93" s="106">
        <f>SUM(O94:O95)</f>
        <v>15000000</v>
      </c>
      <c r="P93" s="73" t="s">
        <v>40</v>
      </c>
    </row>
    <row r="94" spans="1:17" ht="15.95" customHeight="1">
      <c r="A94" s="278"/>
      <c r="B94" s="85"/>
      <c r="C94" s="380"/>
      <c r="D94" s="381"/>
      <c r="E94" s="382"/>
      <c r="F94" s="382"/>
      <c r="G94" s="383"/>
      <c r="H94" s="188" t="s">
        <v>241</v>
      </c>
      <c r="I94" s="92">
        <v>5000000</v>
      </c>
      <c r="J94" s="63" t="s">
        <v>40</v>
      </c>
      <c r="K94" s="93" t="s">
        <v>50</v>
      </c>
      <c r="L94" s="93">
        <v>2</v>
      </c>
      <c r="M94" s="93" t="s">
        <v>242</v>
      </c>
      <c r="N94" s="93" t="s">
        <v>52</v>
      </c>
      <c r="O94" s="92">
        <f>I94*L94</f>
        <v>10000000</v>
      </c>
      <c r="P94" s="95" t="s">
        <v>40</v>
      </c>
    </row>
    <row r="95" spans="1:17" ht="15.95" customHeight="1">
      <c r="A95" s="278"/>
      <c r="B95" s="85"/>
      <c r="C95" s="384"/>
      <c r="D95" s="385"/>
      <c r="E95" s="386"/>
      <c r="F95" s="386"/>
      <c r="G95" s="387"/>
      <c r="H95" s="388" t="s">
        <v>243</v>
      </c>
      <c r="I95" s="142">
        <v>5000000</v>
      </c>
      <c r="J95" s="313" t="s">
        <v>40</v>
      </c>
      <c r="K95" s="143" t="s">
        <v>50</v>
      </c>
      <c r="L95" s="143">
        <v>1</v>
      </c>
      <c r="M95" s="143" t="s">
        <v>242</v>
      </c>
      <c r="N95" s="145" t="s">
        <v>52</v>
      </c>
      <c r="O95" s="142">
        <f>SUM(I95*L95)</f>
        <v>5000000</v>
      </c>
      <c r="P95" s="146" t="s">
        <v>40</v>
      </c>
    </row>
    <row r="96" spans="1:17" ht="15.95" customHeight="1">
      <c r="A96" s="356"/>
      <c r="B96" s="365"/>
      <c r="C96" s="353" t="s">
        <v>244</v>
      </c>
      <c r="D96" s="377">
        <v>64090</v>
      </c>
      <c r="E96" s="378">
        <f>+O96/1000</f>
        <v>64090</v>
      </c>
      <c r="F96" s="378">
        <f>+E96-D96</f>
        <v>0</v>
      </c>
      <c r="G96" s="379">
        <f>+F96/D96*100</f>
        <v>0</v>
      </c>
      <c r="H96" s="302"/>
      <c r="I96" s="106"/>
      <c r="J96" s="172"/>
      <c r="K96" s="105"/>
      <c r="L96" s="84" t="s">
        <v>48</v>
      </c>
      <c r="M96" s="84"/>
      <c r="N96" s="84"/>
      <c r="O96" s="106">
        <f>SUM(O97:O99)</f>
        <v>64090000</v>
      </c>
      <c r="P96" s="73" t="s">
        <v>40</v>
      </c>
    </row>
    <row r="97" spans="1:16" s="246" customFormat="1" ht="15.95" customHeight="1">
      <c r="A97" s="356"/>
      <c r="B97" s="365"/>
      <c r="C97" s="389"/>
      <c r="D97" s="381"/>
      <c r="E97" s="382"/>
      <c r="F97" s="382">
        <f>+E97-D97</f>
        <v>0</v>
      </c>
      <c r="G97" s="383" t="e">
        <f>+F97/D97*100</f>
        <v>#DIV/0!</v>
      </c>
      <c r="H97" s="187" t="s">
        <v>245</v>
      </c>
      <c r="I97" s="92">
        <v>60990000</v>
      </c>
      <c r="J97" s="63" t="s">
        <v>40</v>
      </c>
      <c r="K97" s="94" t="s">
        <v>50</v>
      </c>
      <c r="L97" s="93">
        <v>1</v>
      </c>
      <c r="M97" s="93" t="s">
        <v>60</v>
      </c>
      <c r="N97" s="93" t="s">
        <v>52</v>
      </c>
      <c r="O97" s="92">
        <f>I97*L97</f>
        <v>60990000</v>
      </c>
      <c r="P97" s="95" t="s">
        <v>40</v>
      </c>
    </row>
    <row r="98" spans="1:16" s="246" customFormat="1" ht="15.95" customHeight="1">
      <c r="A98" s="356"/>
      <c r="B98" s="390"/>
      <c r="C98" s="389"/>
      <c r="D98" s="381"/>
      <c r="E98" s="382"/>
      <c r="F98" s="382"/>
      <c r="G98" s="383"/>
      <c r="H98" s="187" t="s">
        <v>246</v>
      </c>
      <c r="I98" s="92">
        <v>100000</v>
      </c>
      <c r="J98" s="63" t="s">
        <v>224</v>
      </c>
      <c r="K98" s="94" t="s">
        <v>50</v>
      </c>
      <c r="L98" s="93">
        <v>1</v>
      </c>
      <c r="M98" s="93" t="s">
        <v>160</v>
      </c>
      <c r="N98" s="391" t="s">
        <v>247</v>
      </c>
      <c r="O98" s="92">
        <v>100000</v>
      </c>
      <c r="P98" s="95" t="s">
        <v>224</v>
      </c>
    </row>
    <row r="99" spans="1:16" s="246" customFormat="1" ht="15.95" customHeight="1">
      <c r="A99" s="278"/>
      <c r="B99" s="85"/>
      <c r="C99" s="355"/>
      <c r="D99" s="385"/>
      <c r="E99" s="386"/>
      <c r="F99" s="386"/>
      <c r="G99" s="387"/>
      <c r="H99" s="312" t="s">
        <v>248</v>
      </c>
      <c r="I99" s="142">
        <v>3000000</v>
      </c>
      <c r="J99" s="313" t="s">
        <v>40</v>
      </c>
      <c r="K99" s="144" t="s">
        <v>50</v>
      </c>
      <c r="L99" s="143">
        <v>1</v>
      </c>
      <c r="M99" s="143" t="s">
        <v>249</v>
      </c>
      <c r="N99" s="143" t="s">
        <v>52</v>
      </c>
      <c r="O99" s="142">
        <v>3000000</v>
      </c>
      <c r="P99" s="146" t="s">
        <v>224</v>
      </c>
    </row>
    <row r="100" spans="1:16" s="246" customFormat="1" ht="20.100000000000001" customHeight="1">
      <c r="A100" s="356"/>
      <c r="B100" s="64" t="s">
        <v>250</v>
      </c>
      <c r="C100" s="392" t="s">
        <v>251</v>
      </c>
      <c r="D100" s="347">
        <f>SUM(D101:D113)</f>
        <v>120450</v>
      </c>
      <c r="E100" s="364">
        <f>O100/1000</f>
        <v>120450</v>
      </c>
      <c r="F100" s="364">
        <f>+E100-D100</f>
        <v>0</v>
      </c>
      <c r="G100" s="349">
        <f>+F100/D100*100</f>
        <v>0</v>
      </c>
      <c r="H100" s="393"/>
      <c r="I100" s="219"/>
      <c r="J100" s="123"/>
      <c r="K100" s="123"/>
      <c r="L100" s="214"/>
      <c r="M100" s="214"/>
      <c r="N100" s="214"/>
      <c r="O100" s="156">
        <f>SUM(O101,O105,O107,O111,O113)</f>
        <v>120450000</v>
      </c>
      <c r="P100" s="157" t="s">
        <v>40</v>
      </c>
    </row>
    <row r="101" spans="1:16" s="246" customFormat="1" ht="15.75" customHeight="1">
      <c r="A101" s="278"/>
      <c r="B101" s="168"/>
      <c r="C101" s="285" t="s">
        <v>252</v>
      </c>
      <c r="D101" s="377">
        <v>18550</v>
      </c>
      <c r="E101" s="378">
        <f>+O101/1000</f>
        <v>18550</v>
      </c>
      <c r="F101" s="378">
        <f>+E101-D101</f>
        <v>0</v>
      </c>
      <c r="G101" s="379">
        <f>+F101/D101*100</f>
        <v>0</v>
      </c>
      <c r="H101" s="320"/>
      <c r="I101" s="106"/>
      <c r="J101" s="172"/>
      <c r="K101" s="105"/>
      <c r="L101" s="84" t="s">
        <v>48</v>
      </c>
      <c r="M101" s="84"/>
      <c r="N101" s="84"/>
      <c r="O101" s="72">
        <f>SUM(O102:O104)</f>
        <v>18550000</v>
      </c>
      <c r="P101" s="73" t="s">
        <v>40</v>
      </c>
    </row>
    <row r="102" spans="1:16" s="246" customFormat="1" ht="15.75" customHeight="1">
      <c r="A102" s="278"/>
      <c r="B102" s="168"/>
      <c r="C102" s="289"/>
      <c r="D102" s="381"/>
      <c r="E102" s="382"/>
      <c r="F102" s="382"/>
      <c r="G102" s="383"/>
      <c r="H102" s="188" t="s">
        <v>253</v>
      </c>
      <c r="I102" s="92">
        <v>250000</v>
      </c>
      <c r="J102" s="63" t="s">
        <v>40</v>
      </c>
      <c r="K102" s="94" t="s">
        <v>50</v>
      </c>
      <c r="L102" s="93">
        <v>3</v>
      </c>
      <c r="M102" s="93" t="s">
        <v>60</v>
      </c>
      <c r="N102" s="93" t="s">
        <v>52</v>
      </c>
      <c r="O102" s="131">
        <f>I102*L102</f>
        <v>750000</v>
      </c>
      <c r="P102" s="95" t="s">
        <v>40</v>
      </c>
    </row>
    <row r="103" spans="1:16" s="246" customFormat="1" ht="15.75" customHeight="1">
      <c r="A103" s="278"/>
      <c r="B103" s="85"/>
      <c r="C103" s="289"/>
      <c r="D103" s="381"/>
      <c r="E103" s="382"/>
      <c r="F103" s="382"/>
      <c r="G103" s="383"/>
      <c r="H103" s="188" t="s">
        <v>254</v>
      </c>
      <c r="I103" s="92">
        <v>3500000</v>
      </c>
      <c r="J103" s="63" t="s">
        <v>40</v>
      </c>
      <c r="K103" s="94" t="s">
        <v>50</v>
      </c>
      <c r="L103" s="93">
        <v>2</v>
      </c>
      <c r="M103" s="93" t="s">
        <v>160</v>
      </c>
      <c r="N103" s="93" t="s">
        <v>52</v>
      </c>
      <c r="O103" s="131">
        <f>I103*L103</f>
        <v>7000000</v>
      </c>
      <c r="P103" s="95" t="s">
        <v>40</v>
      </c>
    </row>
    <row r="104" spans="1:16" s="246" customFormat="1" ht="15.75" customHeight="1">
      <c r="A104" s="278"/>
      <c r="B104" s="85"/>
      <c r="C104" s="294"/>
      <c r="D104" s="385"/>
      <c r="E104" s="386"/>
      <c r="F104" s="386"/>
      <c r="G104" s="387"/>
      <c r="H104" s="333" t="s">
        <v>255</v>
      </c>
      <c r="I104" s="142">
        <v>2700000</v>
      </c>
      <c r="J104" s="313" t="s">
        <v>40</v>
      </c>
      <c r="K104" s="144" t="s">
        <v>50</v>
      </c>
      <c r="L104" s="143">
        <v>4</v>
      </c>
      <c r="M104" s="143" t="s">
        <v>60</v>
      </c>
      <c r="N104" s="145" t="s">
        <v>52</v>
      </c>
      <c r="O104" s="142">
        <f>I104*L104</f>
        <v>10800000</v>
      </c>
      <c r="P104" s="146" t="s">
        <v>40</v>
      </c>
    </row>
    <row r="105" spans="1:16" s="246" customFormat="1" ht="15.75" customHeight="1">
      <c r="A105" s="278"/>
      <c r="B105" s="85"/>
      <c r="C105" s="394" t="s">
        <v>256</v>
      </c>
      <c r="D105" s="395">
        <v>14100</v>
      </c>
      <c r="E105" s="396">
        <f>+O105/1000</f>
        <v>14100</v>
      </c>
      <c r="F105" s="396">
        <f>+E105-D105</f>
        <v>0</v>
      </c>
      <c r="G105" s="397">
        <f>+F105/D105*100</f>
        <v>0</v>
      </c>
      <c r="H105" s="302"/>
      <c r="I105" s="106"/>
      <c r="J105" s="172"/>
      <c r="K105" s="105"/>
      <c r="L105" s="84" t="s">
        <v>48</v>
      </c>
      <c r="M105" s="84"/>
      <c r="N105" s="84"/>
      <c r="O105" s="106">
        <f>SUM(O106:O106)</f>
        <v>14100000</v>
      </c>
      <c r="P105" s="73" t="s">
        <v>40</v>
      </c>
    </row>
    <row r="106" spans="1:16" s="246" customFormat="1" ht="15.75" customHeight="1">
      <c r="A106" s="278"/>
      <c r="B106" s="85"/>
      <c r="C106" s="394"/>
      <c r="D106" s="395"/>
      <c r="E106" s="396"/>
      <c r="F106" s="396"/>
      <c r="G106" s="397"/>
      <c r="H106" s="187" t="s">
        <v>257</v>
      </c>
      <c r="I106" s="92">
        <v>1200000</v>
      </c>
      <c r="J106" s="63" t="s">
        <v>40</v>
      </c>
      <c r="K106" s="94" t="s">
        <v>50</v>
      </c>
      <c r="L106" s="93">
        <v>12</v>
      </c>
      <c r="M106" s="93" t="s">
        <v>60</v>
      </c>
      <c r="N106" s="93" t="s">
        <v>52</v>
      </c>
      <c r="O106" s="92">
        <v>14100000</v>
      </c>
      <c r="P106" s="95" t="s">
        <v>40</v>
      </c>
    </row>
    <row r="107" spans="1:16" s="246" customFormat="1" ht="15.95" customHeight="1">
      <c r="A107" s="356"/>
      <c r="B107" s="168"/>
      <c r="C107" s="285" t="s">
        <v>258</v>
      </c>
      <c r="D107" s="377">
        <v>50000</v>
      </c>
      <c r="E107" s="378">
        <f>+O107/1000</f>
        <v>50000</v>
      </c>
      <c r="F107" s="378">
        <f>+E107-D107</f>
        <v>0</v>
      </c>
      <c r="G107" s="398">
        <f>+F107/D107*100</f>
        <v>0</v>
      </c>
      <c r="H107" s="302"/>
      <c r="I107" s="106"/>
      <c r="J107" s="172"/>
      <c r="K107" s="105"/>
      <c r="L107" s="84" t="s">
        <v>48</v>
      </c>
      <c r="M107" s="84"/>
      <c r="N107" s="84"/>
      <c r="O107" s="106">
        <f>SUM(O108:O110)</f>
        <v>50000000</v>
      </c>
      <c r="P107" s="73" t="s">
        <v>40</v>
      </c>
    </row>
    <row r="108" spans="1:16" s="246" customFormat="1" ht="15.95" customHeight="1">
      <c r="A108" s="278"/>
      <c r="B108" s="399"/>
      <c r="C108" s="289"/>
      <c r="D108" s="381"/>
      <c r="E108" s="382"/>
      <c r="F108" s="382"/>
      <c r="G108" s="400"/>
      <c r="H108" s="187" t="s">
        <v>259</v>
      </c>
      <c r="I108" s="92">
        <v>11000000</v>
      </c>
      <c r="J108" s="63" t="s">
        <v>40</v>
      </c>
      <c r="K108" s="94" t="s">
        <v>50</v>
      </c>
      <c r="L108" s="93">
        <v>2</v>
      </c>
      <c r="M108" s="93" t="s">
        <v>60</v>
      </c>
      <c r="N108" s="110" t="s">
        <v>52</v>
      </c>
      <c r="O108" s="92">
        <v>22000000</v>
      </c>
      <c r="P108" s="95" t="s">
        <v>40</v>
      </c>
    </row>
    <row r="109" spans="1:16" s="246" customFormat="1" ht="15.95" customHeight="1">
      <c r="A109" s="278"/>
      <c r="B109" s="399"/>
      <c r="C109" s="289"/>
      <c r="D109" s="381"/>
      <c r="E109" s="382"/>
      <c r="F109" s="382"/>
      <c r="G109" s="400"/>
      <c r="H109" s="187" t="s">
        <v>260</v>
      </c>
      <c r="I109" s="92">
        <v>6000000</v>
      </c>
      <c r="J109" s="63" t="s">
        <v>40</v>
      </c>
      <c r="K109" s="94" t="s">
        <v>50</v>
      </c>
      <c r="L109" s="93">
        <v>1</v>
      </c>
      <c r="M109" s="93" t="s">
        <v>60</v>
      </c>
      <c r="N109" s="110" t="s">
        <v>52</v>
      </c>
      <c r="O109" s="92">
        <f>SUM(I109*L109)</f>
        <v>6000000</v>
      </c>
      <c r="P109" s="95" t="s">
        <v>40</v>
      </c>
    </row>
    <row r="110" spans="1:16" s="246" customFormat="1" ht="15.95" customHeight="1">
      <c r="A110" s="278"/>
      <c r="B110" s="399"/>
      <c r="C110" s="294"/>
      <c r="D110" s="385"/>
      <c r="E110" s="386"/>
      <c r="F110" s="386"/>
      <c r="G110" s="401"/>
      <c r="H110" s="187" t="s">
        <v>261</v>
      </c>
      <c r="I110" s="92">
        <v>11000000</v>
      </c>
      <c r="J110" s="63" t="s">
        <v>40</v>
      </c>
      <c r="K110" s="94" t="s">
        <v>50</v>
      </c>
      <c r="L110" s="93">
        <v>2</v>
      </c>
      <c r="M110" s="93" t="s">
        <v>60</v>
      </c>
      <c r="N110" s="110" t="s">
        <v>52</v>
      </c>
      <c r="O110" s="92">
        <f>SUM(I110*L110)</f>
        <v>22000000</v>
      </c>
      <c r="P110" s="95" t="s">
        <v>40</v>
      </c>
    </row>
    <row r="111" spans="1:16" s="246" customFormat="1" ht="15.95" customHeight="1">
      <c r="A111" s="278"/>
      <c r="B111" s="399"/>
      <c r="C111" s="285" t="s">
        <v>262</v>
      </c>
      <c r="D111" s="377">
        <v>28800</v>
      </c>
      <c r="E111" s="378">
        <f>+O111/1000</f>
        <v>28800</v>
      </c>
      <c r="F111" s="378">
        <f>+E111-D111</f>
        <v>0</v>
      </c>
      <c r="G111" s="402">
        <f>+F111/D111*100</f>
        <v>0</v>
      </c>
      <c r="H111" s="302"/>
      <c r="I111" s="106"/>
      <c r="J111" s="172"/>
      <c r="K111" s="105"/>
      <c r="L111" s="84" t="s">
        <v>48</v>
      </c>
      <c r="M111" s="84"/>
      <c r="N111" s="84"/>
      <c r="O111" s="106">
        <f>SUM(O112:O112)</f>
        <v>28800000</v>
      </c>
      <c r="P111" s="73" t="s">
        <v>40</v>
      </c>
    </row>
    <row r="112" spans="1:16" s="246" customFormat="1" ht="15.95" customHeight="1">
      <c r="A112" s="278"/>
      <c r="B112" s="85"/>
      <c r="C112" s="294"/>
      <c r="D112" s="385"/>
      <c r="E112" s="386"/>
      <c r="F112" s="386"/>
      <c r="G112" s="403"/>
      <c r="H112" s="352" t="s">
        <v>263</v>
      </c>
      <c r="I112" s="404">
        <v>7200000</v>
      </c>
      <c r="J112" s="313" t="s">
        <v>40</v>
      </c>
      <c r="K112" s="144" t="s">
        <v>50</v>
      </c>
      <c r="L112" s="143">
        <v>4</v>
      </c>
      <c r="M112" s="143" t="s">
        <v>60</v>
      </c>
      <c r="N112" s="145" t="s">
        <v>52</v>
      </c>
      <c r="O112" s="404">
        <f>SUM(I112*L112)</f>
        <v>28800000</v>
      </c>
      <c r="P112" s="146" t="s">
        <v>40</v>
      </c>
    </row>
    <row r="113" spans="1:16" s="246" customFormat="1" ht="15.95" customHeight="1">
      <c r="A113" s="278"/>
      <c r="B113" s="85"/>
      <c r="C113" s="324" t="s">
        <v>264</v>
      </c>
      <c r="D113" s="377">
        <v>9000</v>
      </c>
      <c r="E113" s="378">
        <f>+O113/1000</f>
        <v>9000</v>
      </c>
      <c r="F113" s="378">
        <f>+E113-D113</f>
        <v>0</v>
      </c>
      <c r="G113" s="379">
        <f>+F113/D113*100</f>
        <v>0</v>
      </c>
      <c r="H113" s="320"/>
      <c r="I113" s="106"/>
      <c r="J113" s="172"/>
      <c r="K113" s="105"/>
      <c r="L113" s="84" t="s">
        <v>48</v>
      </c>
      <c r="M113" s="84"/>
      <c r="N113" s="84"/>
      <c r="O113" s="106">
        <f>SUM(O114:O114)</f>
        <v>9000000</v>
      </c>
      <c r="P113" s="73" t="s">
        <v>40</v>
      </c>
    </row>
    <row r="114" spans="1:16" s="246" customFormat="1" ht="15.95" customHeight="1">
      <c r="A114" s="278"/>
      <c r="B114" s="207"/>
      <c r="C114" s="332"/>
      <c r="D114" s="385"/>
      <c r="E114" s="386"/>
      <c r="F114" s="386">
        <f>+E114-D114</f>
        <v>0</v>
      </c>
      <c r="G114" s="387" t="e">
        <f>+F114/D114*100</f>
        <v>#DIV/0!</v>
      </c>
      <c r="H114" s="333" t="s">
        <v>255</v>
      </c>
      <c r="I114" s="142">
        <v>2250000</v>
      </c>
      <c r="J114" s="313" t="s">
        <v>40</v>
      </c>
      <c r="K114" s="144" t="s">
        <v>50</v>
      </c>
      <c r="L114" s="143">
        <v>4</v>
      </c>
      <c r="M114" s="143" t="s">
        <v>60</v>
      </c>
      <c r="N114" s="145" t="s">
        <v>52</v>
      </c>
      <c r="O114" s="142">
        <f>SUM(I114*L114)</f>
        <v>9000000</v>
      </c>
      <c r="P114" s="146" t="s">
        <v>40</v>
      </c>
    </row>
    <row r="115" spans="1:16" s="246" customFormat="1" ht="20.100000000000001" customHeight="1">
      <c r="A115" s="356" t="s">
        <v>265</v>
      </c>
      <c r="B115" s="390" t="s">
        <v>266</v>
      </c>
      <c r="C115" s="405" t="s">
        <v>45</v>
      </c>
      <c r="D115" s="406">
        <f>SUM(D116:D134)</f>
        <v>1655961</v>
      </c>
      <c r="E115" s="407">
        <f>O115/1000</f>
        <v>1655661.4269900001</v>
      </c>
      <c r="F115" s="407">
        <f>E115-D115</f>
        <v>-299.57300999993458</v>
      </c>
      <c r="G115" s="408">
        <f>F115/D115*100</f>
        <v>-1.80905836550459E-2</v>
      </c>
      <c r="H115" s="188"/>
      <c r="I115" s="92"/>
      <c r="J115" s="63"/>
      <c r="K115" s="94"/>
      <c r="L115" s="409"/>
      <c r="M115" s="409"/>
      <c r="N115" s="409"/>
      <c r="O115" s="92">
        <f>SUM(O116,O118,O120,O126,O128,O131,O133)</f>
        <v>1655661426.99</v>
      </c>
      <c r="P115" s="146" t="s">
        <v>40</v>
      </c>
    </row>
    <row r="116" spans="1:16" s="246" customFormat="1" ht="15.95" customHeight="1">
      <c r="A116" s="278"/>
      <c r="B116" s="390" t="s">
        <v>267</v>
      </c>
      <c r="C116" s="285" t="s">
        <v>268</v>
      </c>
      <c r="D116" s="377">
        <v>500</v>
      </c>
      <c r="E116" s="378">
        <f>O116/1000</f>
        <v>200</v>
      </c>
      <c r="F116" s="378">
        <f>E116-D116</f>
        <v>-300</v>
      </c>
      <c r="G116" s="379">
        <f>F116/D116*100</f>
        <v>-60</v>
      </c>
      <c r="H116" s="320"/>
      <c r="I116" s="106"/>
      <c r="J116" s="172"/>
      <c r="K116" s="105"/>
      <c r="L116" s="84" t="s">
        <v>48</v>
      </c>
      <c r="M116" s="84"/>
      <c r="N116" s="84"/>
      <c r="O116" s="106">
        <f>SUM(O117:O117)</f>
        <v>200000</v>
      </c>
      <c r="P116" s="73" t="s">
        <v>40</v>
      </c>
    </row>
    <row r="117" spans="1:16" s="246" customFormat="1" ht="15.95" customHeight="1">
      <c r="A117" s="278"/>
      <c r="B117" s="410"/>
      <c r="C117" s="289"/>
      <c r="D117" s="381"/>
      <c r="E117" s="382"/>
      <c r="F117" s="382"/>
      <c r="G117" s="383"/>
      <c r="H117" s="188" t="s">
        <v>269</v>
      </c>
      <c r="I117" s="92">
        <v>100000</v>
      </c>
      <c r="J117" s="63" t="s">
        <v>40</v>
      </c>
      <c r="K117" s="94" t="s">
        <v>50</v>
      </c>
      <c r="L117" s="93">
        <v>2</v>
      </c>
      <c r="M117" s="93" t="s">
        <v>60</v>
      </c>
      <c r="N117" s="110" t="s">
        <v>52</v>
      </c>
      <c r="O117" s="92">
        <f>SUM(I117*L117)</f>
        <v>200000</v>
      </c>
      <c r="P117" s="95" t="s">
        <v>40</v>
      </c>
    </row>
    <row r="118" spans="1:16" s="246" customFormat="1" ht="15.95" customHeight="1">
      <c r="A118" s="278"/>
      <c r="B118" s="85"/>
      <c r="C118" s="285" t="s">
        <v>270</v>
      </c>
      <c r="D118" s="377">
        <v>300</v>
      </c>
      <c r="E118" s="378">
        <f>+O118/1000</f>
        <v>300</v>
      </c>
      <c r="F118" s="378">
        <f>+E118-D118</f>
        <v>0</v>
      </c>
      <c r="G118" s="398">
        <f>+F118/D118*100</f>
        <v>0</v>
      </c>
      <c r="H118" s="320"/>
      <c r="I118" s="106"/>
      <c r="J118" s="172"/>
      <c r="K118" s="105"/>
      <c r="L118" s="84" t="s">
        <v>48</v>
      </c>
      <c r="M118" s="84"/>
      <c r="N118" s="84"/>
      <c r="O118" s="106">
        <f>SUM(O119)</f>
        <v>300000</v>
      </c>
      <c r="P118" s="73" t="s">
        <v>40</v>
      </c>
    </row>
    <row r="119" spans="1:16" s="246" customFormat="1" ht="15.95" customHeight="1">
      <c r="A119" s="278"/>
      <c r="B119" s="85"/>
      <c r="C119" s="294"/>
      <c r="D119" s="385"/>
      <c r="E119" s="386"/>
      <c r="F119" s="386"/>
      <c r="G119" s="401"/>
      <c r="H119" s="333" t="s">
        <v>271</v>
      </c>
      <c r="I119" s="142">
        <v>20000</v>
      </c>
      <c r="J119" s="313" t="s">
        <v>40</v>
      </c>
      <c r="K119" s="144" t="s">
        <v>50</v>
      </c>
      <c r="L119" s="143">
        <v>15</v>
      </c>
      <c r="M119" s="143" t="s">
        <v>60</v>
      </c>
      <c r="N119" s="145" t="s">
        <v>52</v>
      </c>
      <c r="O119" s="142">
        <f>SUM(I119*L119)</f>
        <v>300000</v>
      </c>
      <c r="P119" s="146" t="s">
        <v>40</v>
      </c>
    </row>
    <row r="120" spans="1:16" s="246" customFormat="1" ht="15.95" customHeight="1">
      <c r="A120" s="278"/>
      <c r="B120" s="410"/>
      <c r="C120" s="353" t="s">
        <v>272</v>
      </c>
      <c r="D120" s="377">
        <v>27006</v>
      </c>
      <c r="E120" s="378">
        <f>O120/1000</f>
        <v>27005.999989999997</v>
      </c>
      <c r="F120" s="378">
        <f>E120-D120</f>
        <v>-1.0000003385357559E-5</v>
      </c>
      <c r="G120" s="398">
        <f>F120/D120*100</f>
        <v>-3.7028820948520917E-8</v>
      </c>
      <c r="H120" s="188"/>
      <c r="I120" s="92"/>
      <c r="J120" s="63"/>
      <c r="K120" s="94"/>
      <c r="L120" s="411" t="s">
        <v>48</v>
      </c>
      <c r="M120" s="411"/>
      <c r="N120" s="411"/>
      <c r="O120" s="92">
        <f>SUM(O121:O125)</f>
        <v>27005999.989999998</v>
      </c>
      <c r="P120" s="95" t="s">
        <v>40</v>
      </c>
    </row>
    <row r="121" spans="1:16" s="246" customFormat="1" ht="15.95" customHeight="1">
      <c r="A121" s="278"/>
      <c r="B121" s="410"/>
      <c r="C121" s="389"/>
      <c r="D121" s="381"/>
      <c r="E121" s="382"/>
      <c r="F121" s="382"/>
      <c r="G121" s="400"/>
      <c r="H121" s="188" t="s">
        <v>273</v>
      </c>
      <c r="I121" s="92">
        <v>1134285.7139999999</v>
      </c>
      <c r="J121" s="63" t="s">
        <v>40</v>
      </c>
      <c r="K121" s="94" t="s">
        <v>50</v>
      </c>
      <c r="L121" s="93">
        <v>7</v>
      </c>
      <c r="M121" s="93" t="s">
        <v>242</v>
      </c>
      <c r="N121" s="110" t="s">
        <v>52</v>
      </c>
      <c r="O121" s="412">
        <v>7840000</v>
      </c>
      <c r="P121" s="95" t="s">
        <v>40</v>
      </c>
    </row>
    <row r="122" spans="1:16" s="246" customFormat="1" ht="15.95" customHeight="1">
      <c r="A122" s="278"/>
      <c r="B122" s="410"/>
      <c r="C122" s="389"/>
      <c r="D122" s="381"/>
      <c r="E122" s="382"/>
      <c r="F122" s="382"/>
      <c r="G122" s="400"/>
      <c r="H122" s="188" t="s">
        <v>274</v>
      </c>
      <c r="I122" s="92">
        <v>786428.57</v>
      </c>
      <c r="J122" s="63" t="s">
        <v>40</v>
      </c>
      <c r="K122" s="94" t="s">
        <v>50</v>
      </c>
      <c r="L122" s="93">
        <v>7</v>
      </c>
      <c r="M122" s="93" t="s">
        <v>242</v>
      </c>
      <c r="N122" s="110" t="s">
        <v>52</v>
      </c>
      <c r="O122" s="412">
        <f t="shared" ref="O122:O125" si="5">I122*L122</f>
        <v>5504999.9899999993</v>
      </c>
      <c r="P122" s="95" t="s">
        <v>40</v>
      </c>
    </row>
    <row r="123" spans="1:16" s="246" customFormat="1" ht="15.95" customHeight="1">
      <c r="A123" s="278"/>
      <c r="B123" s="410"/>
      <c r="C123" s="389"/>
      <c r="D123" s="381"/>
      <c r="E123" s="382"/>
      <c r="F123" s="382"/>
      <c r="G123" s="400"/>
      <c r="H123" s="188" t="s">
        <v>275</v>
      </c>
      <c r="I123" s="92">
        <v>4750000</v>
      </c>
      <c r="J123" s="63" t="s">
        <v>40</v>
      </c>
      <c r="K123" s="94" t="s">
        <v>50</v>
      </c>
      <c r="L123" s="93">
        <v>1</v>
      </c>
      <c r="M123" s="93" t="s">
        <v>160</v>
      </c>
      <c r="N123" s="110" t="s">
        <v>52</v>
      </c>
      <c r="O123" s="412">
        <f t="shared" si="5"/>
        <v>4750000</v>
      </c>
      <c r="P123" s="95" t="s">
        <v>40</v>
      </c>
    </row>
    <row r="124" spans="1:16" s="246" customFormat="1" ht="15.95" customHeight="1">
      <c r="A124" s="278"/>
      <c r="B124" s="410"/>
      <c r="C124" s="389"/>
      <c r="D124" s="381"/>
      <c r="E124" s="382"/>
      <c r="F124" s="382"/>
      <c r="G124" s="400"/>
      <c r="H124" s="188" t="s">
        <v>276</v>
      </c>
      <c r="I124" s="92">
        <v>2800000</v>
      </c>
      <c r="J124" s="63" t="s">
        <v>40</v>
      </c>
      <c r="K124" s="94" t="s">
        <v>50</v>
      </c>
      <c r="L124" s="93">
        <v>1</v>
      </c>
      <c r="M124" s="93" t="s">
        <v>60</v>
      </c>
      <c r="N124" s="110" t="s">
        <v>52</v>
      </c>
      <c r="O124" s="412">
        <f t="shared" si="5"/>
        <v>2800000</v>
      </c>
      <c r="P124" s="95" t="s">
        <v>40</v>
      </c>
    </row>
    <row r="125" spans="1:16" s="246" customFormat="1" ht="15.95" customHeight="1">
      <c r="A125" s="278"/>
      <c r="B125" s="410"/>
      <c r="C125" s="355"/>
      <c r="D125" s="385"/>
      <c r="E125" s="386"/>
      <c r="F125" s="386"/>
      <c r="G125" s="401"/>
      <c r="H125" s="188" t="s">
        <v>277</v>
      </c>
      <c r="I125" s="92">
        <v>873000</v>
      </c>
      <c r="J125" s="63" t="s">
        <v>40</v>
      </c>
      <c r="K125" s="94" t="s">
        <v>50</v>
      </c>
      <c r="L125" s="93">
        <v>7</v>
      </c>
      <c r="M125" s="93" t="s">
        <v>242</v>
      </c>
      <c r="N125" s="110" t="s">
        <v>52</v>
      </c>
      <c r="O125" s="412">
        <f t="shared" si="5"/>
        <v>6111000</v>
      </c>
      <c r="P125" s="95" t="s">
        <v>40</v>
      </c>
    </row>
    <row r="126" spans="1:16" s="246" customFormat="1" ht="15.95" customHeight="1">
      <c r="A126" s="278"/>
      <c r="B126" s="410"/>
      <c r="C126" s="413" t="s">
        <v>278</v>
      </c>
      <c r="D126" s="395">
        <v>50000</v>
      </c>
      <c r="E126" s="396">
        <f>+O126/1000</f>
        <v>50000</v>
      </c>
      <c r="F126" s="396">
        <f>+E126-D126</f>
        <v>0</v>
      </c>
      <c r="G126" s="379">
        <f>+F126/D126*100</f>
        <v>0</v>
      </c>
      <c r="H126" s="302"/>
      <c r="I126" s="106"/>
      <c r="J126" s="172"/>
      <c r="K126" s="105"/>
      <c r="L126" s="84" t="s">
        <v>48</v>
      </c>
      <c r="M126" s="84"/>
      <c r="N126" s="84"/>
      <c r="O126" s="106">
        <f>SUM(O127:O127)</f>
        <v>50000000</v>
      </c>
      <c r="P126" s="73" t="s">
        <v>40</v>
      </c>
    </row>
    <row r="127" spans="1:16" s="246" customFormat="1" ht="15.95" customHeight="1">
      <c r="A127" s="278"/>
      <c r="B127" s="410"/>
      <c r="C127" s="414"/>
      <c r="D127" s="395"/>
      <c r="E127" s="396"/>
      <c r="F127" s="396"/>
      <c r="G127" s="387"/>
      <c r="H127" s="312" t="s">
        <v>279</v>
      </c>
      <c r="I127" s="142">
        <v>2500000</v>
      </c>
      <c r="J127" s="313" t="s">
        <v>40</v>
      </c>
      <c r="K127" s="144" t="s">
        <v>50</v>
      </c>
      <c r="L127" s="143">
        <v>20</v>
      </c>
      <c r="M127" s="143" t="s">
        <v>60</v>
      </c>
      <c r="N127" s="145" t="s">
        <v>52</v>
      </c>
      <c r="O127" s="142">
        <f>I127*L127</f>
        <v>50000000</v>
      </c>
      <c r="P127" s="146" t="s">
        <v>40</v>
      </c>
    </row>
    <row r="128" spans="1:16" s="246" customFormat="1" ht="15.95" customHeight="1">
      <c r="A128" s="356"/>
      <c r="B128" s="390"/>
      <c r="C128" s="415" t="s">
        <v>280</v>
      </c>
      <c r="D128" s="377">
        <v>220000</v>
      </c>
      <c r="E128" s="378">
        <f>O128/1000</f>
        <v>220000</v>
      </c>
      <c r="F128" s="416">
        <f>E128-D128</f>
        <v>0</v>
      </c>
      <c r="G128" s="398">
        <f>+F128/D128*100</f>
        <v>0</v>
      </c>
      <c r="H128" s="417"/>
      <c r="I128" s="172"/>
      <c r="J128" s="172"/>
      <c r="K128" s="172"/>
      <c r="L128" s="84" t="s">
        <v>48</v>
      </c>
      <c r="M128" s="84"/>
      <c r="N128" s="84"/>
      <c r="O128" s="72">
        <f>SUM(O129:O130)</f>
        <v>220000000</v>
      </c>
      <c r="P128" s="73" t="s">
        <v>40</v>
      </c>
    </row>
    <row r="129" spans="1:16" s="246" customFormat="1" ht="15.95" customHeight="1">
      <c r="A129" s="356"/>
      <c r="B129" s="390"/>
      <c r="C129" s="418"/>
      <c r="D129" s="381"/>
      <c r="E129" s="382"/>
      <c r="F129" s="419"/>
      <c r="G129" s="400"/>
      <c r="H129" s="322" t="s">
        <v>281</v>
      </c>
      <c r="I129" s="92">
        <v>4000000</v>
      </c>
      <c r="J129" s="63" t="s">
        <v>40</v>
      </c>
      <c r="K129" s="94" t="s">
        <v>50</v>
      </c>
      <c r="L129" s="93">
        <v>30</v>
      </c>
      <c r="M129" s="93" t="s">
        <v>60</v>
      </c>
      <c r="N129" s="110" t="s">
        <v>52</v>
      </c>
      <c r="O129" s="92">
        <f>SUM(I129*L129)</f>
        <v>120000000</v>
      </c>
      <c r="P129" s="95" t="s">
        <v>40</v>
      </c>
    </row>
    <row r="130" spans="1:16" s="246" customFormat="1" ht="15.95" customHeight="1">
      <c r="A130" s="356"/>
      <c r="B130" s="390"/>
      <c r="C130" s="420"/>
      <c r="D130" s="385"/>
      <c r="E130" s="386"/>
      <c r="F130" s="421"/>
      <c r="G130" s="401"/>
      <c r="H130" s="63" t="s">
        <v>282</v>
      </c>
      <c r="I130" s="92">
        <v>5000000</v>
      </c>
      <c r="J130" s="63" t="s">
        <v>40</v>
      </c>
      <c r="K130" s="94" t="s">
        <v>50</v>
      </c>
      <c r="L130" s="93">
        <v>20</v>
      </c>
      <c r="M130" s="93" t="s">
        <v>60</v>
      </c>
      <c r="N130" s="110" t="s">
        <v>52</v>
      </c>
      <c r="O130" s="92">
        <f>SUM(I130*L130)</f>
        <v>100000000</v>
      </c>
      <c r="P130" s="95" t="s">
        <v>40</v>
      </c>
    </row>
    <row r="131" spans="1:16" s="246" customFormat="1" ht="15.95" customHeight="1">
      <c r="A131" s="278"/>
      <c r="B131" s="410"/>
      <c r="C131" s="353" t="s">
        <v>283</v>
      </c>
      <c r="D131" s="378">
        <v>0</v>
      </c>
      <c r="E131" s="378">
        <f>O131/1000</f>
        <v>0</v>
      </c>
      <c r="F131" s="378">
        <f>+E131-D131</f>
        <v>0</v>
      </c>
      <c r="G131" s="398" t="e">
        <f>F131/D131*100</f>
        <v>#DIV/0!</v>
      </c>
      <c r="H131" s="422"/>
      <c r="I131" s="423"/>
      <c r="J131" s="424"/>
      <c r="K131" s="425"/>
      <c r="L131" s="426" t="s">
        <v>48</v>
      </c>
      <c r="M131" s="426"/>
      <c r="N131" s="426"/>
      <c r="O131" s="423">
        <f>SUM(O132:O132)</f>
        <v>0</v>
      </c>
      <c r="P131" s="427" t="s">
        <v>40</v>
      </c>
    </row>
    <row r="132" spans="1:16" s="246" customFormat="1" ht="15.95" customHeight="1">
      <c r="A132" s="278"/>
      <c r="B132" s="410"/>
      <c r="C132" s="294"/>
      <c r="D132" s="386"/>
      <c r="E132" s="386"/>
      <c r="F132" s="386"/>
      <c r="G132" s="401"/>
      <c r="H132" s="428" t="s">
        <v>284</v>
      </c>
      <c r="I132" s="429"/>
      <c r="J132" s="430" t="s">
        <v>40</v>
      </c>
      <c r="K132" s="431" t="s">
        <v>50</v>
      </c>
      <c r="L132" s="432">
        <v>1</v>
      </c>
      <c r="M132" s="432" t="s">
        <v>60</v>
      </c>
      <c r="N132" s="433" t="s">
        <v>52</v>
      </c>
      <c r="O132" s="429">
        <f>I132*L132</f>
        <v>0</v>
      </c>
      <c r="P132" s="434" t="s">
        <v>40</v>
      </c>
    </row>
    <row r="133" spans="1:16" s="246" customFormat="1" ht="15.95" customHeight="1">
      <c r="A133" s="435"/>
      <c r="B133" s="436"/>
      <c r="C133" s="285" t="s">
        <v>285</v>
      </c>
      <c r="D133" s="377">
        <v>1358155</v>
      </c>
      <c r="E133" s="378">
        <f>(O133/1000)</f>
        <v>1358155.4269999999</v>
      </c>
      <c r="F133" s="378">
        <f>E133-D133</f>
        <v>0.42699999990873039</v>
      </c>
      <c r="G133" s="398">
        <f>F133/D133*100</f>
        <v>3.1439710482877909E-5</v>
      </c>
      <c r="H133" s="437"/>
      <c r="I133" s="106"/>
      <c r="J133" s="172"/>
      <c r="K133" s="105"/>
      <c r="L133" s="84" t="s">
        <v>48</v>
      </c>
      <c r="M133" s="84"/>
      <c r="N133" s="84"/>
      <c r="O133" s="106">
        <f>SUM(O134:O135)</f>
        <v>1358155427</v>
      </c>
      <c r="P133" s="73" t="s">
        <v>40</v>
      </c>
    </row>
    <row r="134" spans="1:16" s="246" customFormat="1" ht="15.95" customHeight="1">
      <c r="A134" s="278"/>
      <c r="B134" s="19"/>
      <c r="C134" s="289"/>
      <c r="D134" s="381"/>
      <c r="E134" s="382"/>
      <c r="F134" s="382"/>
      <c r="G134" s="400"/>
      <c r="H134" s="187" t="s">
        <v>286</v>
      </c>
      <c r="I134" s="92">
        <v>89195000</v>
      </c>
      <c r="J134" s="63" t="s">
        <v>40</v>
      </c>
      <c r="K134" s="94" t="s">
        <v>50</v>
      </c>
      <c r="L134" s="93">
        <v>15</v>
      </c>
      <c r="M134" s="93" t="s">
        <v>60</v>
      </c>
      <c r="N134" s="110" t="s">
        <v>63</v>
      </c>
      <c r="O134" s="92">
        <f>I134*L134</f>
        <v>1337925000</v>
      </c>
      <c r="P134" s="95" t="s">
        <v>40</v>
      </c>
    </row>
    <row r="135" spans="1:16" s="246" customFormat="1" ht="15.95" customHeight="1">
      <c r="A135" s="278"/>
      <c r="B135" s="436"/>
      <c r="C135" s="294"/>
      <c r="D135" s="385"/>
      <c r="E135" s="386"/>
      <c r="F135" s="386"/>
      <c r="G135" s="401"/>
      <c r="H135" s="312" t="s">
        <v>287</v>
      </c>
      <c r="I135" s="142">
        <v>20230427</v>
      </c>
      <c r="J135" s="313" t="s">
        <v>40</v>
      </c>
      <c r="K135" s="144" t="s">
        <v>50</v>
      </c>
      <c r="L135" s="143">
        <v>1</v>
      </c>
      <c r="M135" s="143" t="s">
        <v>60</v>
      </c>
      <c r="N135" s="145" t="s">
        <v>63</v>
      </c>
      <c r="O135" s="142">
        <f>I135*L135</f>
        <v>20230427</v>
      </c>
      <c r="P135" s="146" t="s">
        <v>40</v>
      </c>
    </row>
    <row r="136" spans="1:16" s="246" customFormat="1" ht="20.100000000000001" customHeight="1">
      <c r="A136" s="438"/>
      <c r="B136" s="439" t="s">
        <v>288</v>
      </c>
      <c r="C136" s="151" t="s">
        <v>45</v>
      </c>
      <c r="D136" s="364">
        <f>SUM(D137:D161)</f>
        <v>660492</v>
      </c>
      <c r="E136" s="364">
        <f>O136/1000</f>
        <v>812896</v>
      </c>
      <c r="F136" s="364">
        <f>+E136-D136</f>
        <v>152404</v>
      </c>
      <c r="G136" s="440">
        <f>F136/D136*100</f>
        <v>23.074314299037688</v>
      </c>
      <c r="H136" s="393"/>
      <c r="I136" s="219"/>
      <c r="J136" s="123"/>
      <c r="K136" s="220"/>
      <c r="L136" s="124"/>
      <c r="M136" s="124"/>
      <c r="N136" s="221"/>
      <c r="O136" s="219">
        <f>SUM(O137,O139,O144,O155)</f>
        <v>812896000</v>
      </c>
      <c r="P136" s="157" t="s">
        <v>40</v>
      </c>
    </row>
    <row r="137" spans="1:16" s="246" customFormat="1" ht="15.95" customHeight="1">
      <c r="A137" s="438"/>
      <c r="B137" s="390" t="s">
        <v>289</v>
      </c>
      <c r="C137" s="413" t="s">
        <v>290</v>
      </c>
      <c r="D137" s="396">
        <v>24000</v>
      </c>
      <c r="E137" s="396">
        <f>O137/1000</f>
        <v>24000</v>
      </c>
      <c r="F137" s="396">
        <f>+E137-D137</f>
        <v>0</v>
      </c>
      <c r="G137" s="441">
        <v>0</v>
      </c>
      <c r="H137" s="320"/>
      <c r="I137" s="106"/>
      <c r="J137" s="172"/>
      <c r="K137" s="105"/>
      <c r="L137" s="84" t="s">
        <v>48</v>
      </c>
      <c r="M137" s="84"/>
      <c r="N137" s="84"/>
      <c r="O137" s="106">
        <f>SUM(O138:O138)</f>
        <v>24000000</v>
      </c>
      <c r="P137" s="73" t="s">
        <v>40</v>
      </c>
    </row>
    <row r="138" spans="1:16" s="246" customFormat="1" ht="15.95" customHeight="1">
      <c r="A138" s="438"/>
      <c r="B138" s="390"/>
      <c r="C138" s="414"/>
      <c r="D138" s="396"/>
      <c r="E138" s="396"/>
      <c r="F138" s="396"/>
      <c r="G138" s="441"/>
      <c r="H138" s="188" t="s">
        <v>291</v>
      </c>
      <c r="I138" s="92">
        <v>1200000</v>
      </c>
      <c r="J138" s="63" t="s">
        <v>40</v>
      </c>
      <c r="K138" s="94" t="s">
        <v>50</v>
      </c>
      <c r="L138" s="93">
        <v>20</v>
      </c>
      <c r="M138" s="93" t="s">
        <v>60</v>
      </c>
      <c r="N138" s="110" t="s">
        <v>52</v>
      </c>
      <c r="O138" s="92">
        <f>I138*L138</f>
        <v>24000000</v>
      </c>
      <c r="P138" s="95" t="s">
        <v>40</v>
      </c>
    </row>
    <row r="139" spans="1:16" s="246" customFormat="1" ht="15.95" customHeight="1">
      <c r="A139" s="438"/>
      <c r="B139" s="390"/>
      <c r="C139" s="285" t="s">
        <v>292</v>
      </c>
      <c r="D139" s="378">
        <v>569431</v>
      </c>
      <c r="E139" s="378">
        <f>O139/1000</f>
        <v>716029</v>
      </c>
      <c r="F139" s="378">
        <f>+E139-D139</f>
        <v>146598</v>
      </c>
      <c r="G139" s="398">
        <f>F139/D139*100</f>
        <v>25.744646849223173</v>
      </c>
      <c r="H139" s="320"/>
      <c r="I139" s="106"/>
      <c r="J139" s="172"/>
      <c r="K139" s="105"/>
      <c r="L139" s="84" t="s">
        <v>48</v>
      </c>
      <c r="M139" s="84"/>
      <c r="N139" s="84"/>
      <c r="O139" s="106">
        <f>SUM(O140:O143)</f>
        <v>716029000</v>
      </c>
      <c r="P139" s="73" t="s">
        <v>40</v>
      </c>
    </row>
    <row r="140" spans="1:16" s="246" customFormat="1" ht="15.95" customHeight="1">
      <c r="A140" s="438"/>
      <c r="B140" s="390"/>
      <c r="C140" s="289"/>
      <c r="D140" s="382"/>
      <c r="E140" s="382"/>
      <c r="F140" s="382"/>
      <c r="G140" s="400"/>
      <c r="H140" s="188" t="s">
        <v>292</v>
      </c>
      <c r="I140" s="92">
        <v>3000000</v>
      </c>
      <c r="J140" s="63" t="s">
        <v>40</v>
      </c>
      <c r="K140" s="94" t="s">
        <v>50</v>
      </c>
      <c r="L140" s="93">
        <v>12</v>
      </c>
      <c r="M140" s="93" t="s">
        <v>51</v>
      </c>
      <c r="N140" s="110" t="s">
        <v>52</v>
      </c>
      <c r="O140" s="92">
        <f>I140*L140</f>
        <v>36000000</v>
      </c>
      <c r="P140" s="95" t="s">
        <v>40</v>
      </c>
    </row>
    <row r="141" spans="1:16" s="246" customFormat="1" ht="15.95" customHeight="1">
      <c r="A141" s="438"/>
      <c r="B141" s="390"/>
      <c r="C141" s="289"/>
      <c r="D141" s="382"/>
      <c r="E141" s="382"/>
      <c r="F141" s="382"/>
      <c r="G141" s="400"/>
      <c r="H141" s="188" t="s">
        <v>293</v>
      </c>
      <c r="I141" s="92">
        <v>5000000</v>
      </c>
      <c r="J141" s="63" t="s">
        <v>40</v>
      </c>
      <c r="K141" s="94" t="s">
        <v>50</v>
      </c>
      <c r="L141" s="93">
        <v>2</v>
      </c>
      <c r="M141" s="93" t="s">
        <v>160</v>
      </c>
      <c r="N141" s="110" t="s">
        <v>52</v>
      </c>
      <c r="O141" s="92">
        <f>I141*L141</f>
        <v>10000000</v>
      </c>
      <c r="P141" s="95" t="s">
        <v>40</v>
      </c>
    </row>
    <row r="142" spans="1:16" s="246" customFormat="1" ht="15.95" customHeight="1">
      <c r="A142" s="438"/>
      <c r="B142" s="390"/>
      <c r="C142" s="289"/>
      <c r="D142" s="382"/>
      <c r="E142" s="382"/>
      <c r="F142" s="382"/>
      <c r="G142" s="400"/>
      <c r="H142" s="188" t="s">
        <v>294</v>
      </c>
      <c r="I142" s="92">
        <v>38442600</v>
      </c>
      <c r="J142" s="63" t="s">
        <v>40</v>
      </c>
      <c r="K142" s="94" t="s">
        <v>50</v>
      </c>
      <c r="L142" s="93">
        <v>5</v>
      </c>
      <c r="M142" s="93" t="s">
        <v>160</v>
      </c>
      <c r="N142" s="110" t="s">
        <v>52</v>
      </c>
      <c r="O142" s="92">
        <f>I142*L142</f>
        <v>192213000</v>
      </c>
      <c r="P142" s="95" t="s">
        <v>40</v>
      </c>
    </row>
    <row r="143" spans="1:16" s="246" customFormat="1" ht="15.95" customHeight="1">
      <c r="A143" s="438"/>
      <c r="B143" s="390"/>
      <c r="C143" s="294"/>
      <c r="D143" s="386"/>
      <c r="E143" s="386"/>
      <c r="F143" s="386"/>
      <c r="G143" s="401"/>
      <c r="H143" s="333" t="s">
        <v>295</v>
      </c>
      <c r="I143" s="142">
        <v>11112000</v>
      </c>
      <c r="J143" s="313" t="s">
        <v>40</v>
      </c>
      <c r="K143" s="144" t="s">
        <v>50</v>
      </c>
      <c r="L143" s="143">
        <v>43</v>
      </c>
      <c r="M143" s="143" t="s">
        <v>296</v>
      </c>
      <c r="N143" s="145" t="s">
        <v>52</v>
      </c>
      <c r="O143" s="142">
        <f>I143*L143</f>
        <v>477816000</v>
      </c>
      <c r="P143" s="146" t="s">
        <v>40</v>
      </c>
    </row>
    <row r="144" spans="1:16" s="246" customFormat="1" ht="15.95" customHeight="1">
      <c r="A144" s="438" t="s">
        <v>265</v>
      </c>
      <c r="B144" s="439" t="s">
        <v>288</v>
      </c>
      <c r="C144" s="353" t="s">
        <v>297</v>
      </c>
      <c r="D144" s="378">
        <v>53460</v>
      </c>
      <c r="E144" s="378">
        <f>O144/1000</f>
        <v>59266</v>
      </c>
      <c r="F144" s="378">
        <f>E144-D144</f>
        <v>5806</v>
      </c>
      <c r="G144" s="398">
        <f>F144/D144*100</f>
        <v>10.860456416011971</v>
      </c>
      <c r="H144" s="320"/>
      <c r="I144" s="106"/>
      <c r="J144" s="172"/>
      <c r="K144" s="105"/>
      <c r="L144" s="84" t="s">
        <v>48</v>
      </c>
      <c r="M144" s="84"/>
      <c r="N144" s="84"/>
      <c r="O144" s="106">
        <f>SUM(O145:O147,O153,O154)</f>
        <v>59266000</v>
      </c>
      <c r="P144" s="73" t="s">
        <v>40</v>
      </c>
    </row>
    <row r="145" spans="1:16" s="246" customFormat="1" ht="15.95" customHeight="1">
      <c r="A145" s="438"/>
      <c r="B145" s="390" t="s">
        <v>289</v>
      </c>
      <c r="C145" s="389"/>
      <c r="D145" s="382"/>
      <c r="E145" s="382"/>
      <c r="F145" s="382"/>
      <c r="G145" s="400"/>
      <c r="H145" s="351" t="s">
        <v>298</v>
      </c>
      <c r="I145" s="92">
        <v>4000000</v>
      </c>
      <c r="J145" s="63" t="s">
        <v>40</v>
      </c>
      <c r="K145" s="94" t="s">
        <v>50</v>
      </c>
      <c r="L145" s="93">
        <v>1</v>
      </c>
      <c r="M145" s="93" t="s">
        <v>60</v>
      </c>
      <c r="N145" s="110" t="s">
        <v>52</v>
      </c>
      <c r="O145" s="442">
        <f>SUM(I145*L145)</f>
        <v>4000000</v>
      </c>
      <c r="P145" s="62" t="s">
        <v>40</v>
      </c>
    </row>
    <row r="146" spans="1:16" s="246" customFormat="1" ht="15.95" customHeight="1">
      <c r="A146" s="438"/>
      <c r="B146" s="390"/>
      <c r="C146" s="389"/>
      <c r="D146" s="382"/>
      <c r="E146" s="382"/>
      <c r="F146" s="382"/>
      <c r="G146" s="400"/>
      <c r="H146" s="188" t="s">
        <v>299</v>
      </c>
      <c r="I146" s="92">
        <v>1100000</v>
      </c>
      <c r="J146" s="63" t="s">
        <v>40</v>
      </c>
      <c r="K146" s="94" t="s">
        <v>50</v>
      </c>
      <c r="L146" s="93">
        <v>12</v>
      </c>
      <c r="M146" s="93" t="s">
        <v>58</v>
      </c>
      <c r="N146" s="110" t="s">
        <v>52</v>
      </c>
      <c r="O146" s="442">
        <f>SUM(I146*L146)</f>
        <v>13200000</v>
      </c>
      <c r="P146" s="62" t="s">
        <v>40</v>
      </c>
    </row>
    <row r="147" spans="1:16" s="246" customFormat="1" ht="15.95" customHeight="1">
      <c r="A147" s="438"/>
      <c r="B147" s="390"/>
      <c r="C147" s="389"/>
      <c r="D147" s="382"/>
      <c r="E147" s="382"/>
      <c r="F147" s="382"/>
      <c r="G147" s="400"/>
      <c r="H147" s="443" t="s">
        <v>300</v>
      </c>
      <c r="I147" s="442"/>
      <c r="J147" s="444"/>
      <c r="K147" s="445"/>
      <c r="L147" s="446"/>
      <c r="M147" s="446"/>
      <c r="N147" s="446"/>
      <c r="O147" s="442">
        <f>SUM(O148:O152)</f>
        <v>18500000</v>
      </c>
      <c r="P147" s="62" t="s">
        <v>40</v>
      </c>
    </row>
    <row r="148" spans="1:16" s="246" customFormat="1" ht="15.95" customHeight="1">
      <c r="A148" s="438"/>
      <c r="B148" s="390"/>
      <c r="C148" s="389"/>
      <c r="D148" s="382"/>
      <c r="E148" s="382"/>
      <c r="F148" s="382"/>
      <c r="G148" s="400"/>
      <c r="H148" s="188" t="s">
        <v>301</v>
      </c>
      <c r="I148" s="92">
        <v>4000000</v>
      </c>
      <c r="J148" s="63" t="s">
        <v>40</v>
      </c>
      <c r="K148" s="94" t="s">
        <v>50</v>
      </c>
      <c r="L148" s="93">
        <v>1</v>
      </c>
      <c r="M148" s="93" t="s">
        <v>60</v>
      </c>
      <c r="N148" s="110" t="s">
        <v>52</v>
      </c>
      <c r="O148" s="92">
        <f>I148*L148</f>
        <v>4000000</v>
      </c>
      <c r="P148" s="95" t="s">
        <v>40</v>
      </c>
    </row>
    <row r="149" spans="1:16" s="246" customFormat="1" ht="15.95" customHeight="1">
      <c r="A149" s="438"/>
      <c r="B149" s="390"/>
      <c r="C149" s="389"/>
      <c r="D149" s="382"/>
      <c r="E149" s="382"/>
      <c r="F149" s="382"/>
      <c r="G149" s="400"/>
      <c r="H149" s="188" t="s">
        <v>302</v>
      </c>
      <c r="I149" s="92">
        <v>2500000</v>
      </c>
      <c r="J149" s="63" t="s">
        <v>40</v>
      </c>
      <c r="K149" s="94" t="s">
        <v>50</v>
      </c>
      <c r="L149" s="93">
        <v>1</v>
      </c>
      <c r="M149" s="93" t="s">
        <v>60</v>
      </c>
      <c r="N149" s="110" t="s">
        <v>52</v>
      </c>
      <c r="O149" s="92">
        <f t="shared" ref="O149:O154" si="6">I149*L149</f>
        <v>2500000</v>
      </c>
      <c r="P149" s="95" t="s">
        <v>40</v>
      </c>
    </row>
    <row r="150" spans="1:16" s="246" customFormat="1" ht="15.95" customHeight="1">
      <c r="A150" s="438"/>
      <c r="B150" s="390"/>
      <c r="C150" s="389"/>
      <c r="D150" s="382"/>
      <c r="E150" s="382"/>
      <c r="F150" s="382"/>
      <c r="G150" s="400"/>
      <c r="H150" s="188" t="s">
        <v>303</v>
      </c>
      <c r="I150" s="92">
        <v>4000000</v>
      </c>
      <c r="J150" s="63" t="s">
        <v>40</v>
      </c>
      <c r="K150" s="94" t="s">
        <v>50</v>
      </c>
      <c r="L150" s="93">
        <v>1</v>
      </c>
      <c r="M150" s="93" t="s">
        <v>60</v>
      </c>
      <c r="N150" s="110" t="s">
        <v>52</v>
      </c>
      <c r="O150" s="92">
        <f t="shared" si="6"/>
        <v>4000000</v>
      </c>
      <c r="P150" s="95" t="s">
        <v>40</v>
      </c>
    </row>
    <row r="151" spans="1:16" s="246" customFormat="1" ht="15.95" customHeight="1">
      <c r="A151" s="438"/>
      <c r="B151" s="390"/>
      <c r="C151" s="389"/>
      <c r="D151" s="382"/>
      <c r="E151" s="382"/>
      <c r="F151" s="382"/>
      <c r="G151" s="400"/>
      <c r="H151" s="188" t="s">
        <v>304</v>
      </c>
      <c r="I151" s="92">
        <v>4000000</v>
      </c>
      <c r="J151" s="63" t="s">
        <v>40</v>
      </c>
      <c r="K151" s="94" t="s">
        <v>50</v>
      </c>
      <c r="L151" s="93">
        <v>1</v>
      </c>
      <c r="M151" s="93" t="s">
        <v>60</v>
      </c>
      <c r="N151" s="110" t="s">
        <v>52</v>
      </c>
      <c r="O151" s="92">
        <f t="shared" si="6"/>
        <v>4000000</v>
      </c>
      <c r="P151" s="95" t="s">
        <v>40</v>
      </c>
    </row>
    <row r="152" spans="1:16" s="246" customFormat="1" ht="15.95" customHeight="1">
      <c r="A152" s="438"/>
      <c r="B152" s="390"/>
      <c r="C152" s="389"/>
      <c r="D152" s="382"/>
      <c r="E152" s="382"/>
      <c r="F152" s="382"/>
      <c r="G152" s="400"/>
      <c r="H152" s="188" t="s">
        <v>305</v>
      </c>
      <c r="I152" s="92">
        <v>4000000</v>
      </c>
      <c r="J152" s="63" t="s">
        <v>40</v>
      </c>
      <c r="K152" s="94" t="s">
        <v>50</v>
      </c>
      <c r="L152" s="93">
        <v>1</v>
      </c>
      <c r="M152" s="93" t="s">
        <v>60</v>
      </c>
      <c r="N152" s="110" t="s">
        <v>52</v>
      </c>
      <c r="O152" s="92">
        <f t="shared" si="6"/>
        <v>4000000</v>
      </c>
      <c r="P152" s="95" t="s">
        <v>40</v>
      </c>
    </row>
    <row r="153" spans="1:16" s="246" customFormat="1" ht="15.95" customHeight="1">
      <c r="A153" s="438"/>
      <c r="B153" s="390"/>
      <c r="C153" s="389"/>
      <c r="D153" s="382"/>
      <c r="E153" s="382"/>
      <c r="F153" s="382"/>
      <c r="G153" s="400"/>
      <c r="H153" s="443" t="s">
        <v>306</v>
      </c>
      <c r="I153" s="92">
        <v>1460000</v>
      </c>
      <c r="J153" s="63" t="s">
        <v>40</v>
      </c>
      <c r="K153" s="94" t="s">
        <v>50</v>
      </c>
      <c r="L153" s="93">
        <v>1</v>
      </c>
      <c r="M153" s="93" t="s">
        <v>60</v>
      </c>
      <c r="N153" s="110" t="s">
        <v>52</v>
      </c>
      <c r="O153" s="442">
        <f t="shared" si="6"/>
        <v>1460000</v>
      </c>
      <c r="P153" s="62" t="s">
        <v>40</v>
      </c>
    </row>
    <row r="154" spans="1:16" s="246" customFormat="1" ht="15.95" customHeight="1">
      <c r="A154" s="438"/>
      <c r="B154" s="390"/>
      <c r="C154" s="355"/>
      <c r="D154" s="386"/>
      <c r="E154" s="386"/>
      <c r="F154" s="386"/>
      <c r="G154" s="401"/>
      <c r="H154" s="443" t="s">
        <v>307</v>
      </c>
      <c r="I154" s="92">
        <v>22106000</v>
      </c>
      <c r="J154" s="63" t="s">
        <v>40</v>
      </c>
      <c r="K154" s="94" t="s">
        <v>50</v>
      </c>
      <c r="L154" s="93">
        <v>1</v>
      </c>
      <c r="M154" s="93" t="s">
        <v>60</v>
      </c>
      <c r="N154" s="110" t="s">
        <v>52</v>
      </c>
      <c r="O154" s="442">
        <f t="shared" si="6"/>
        <v>22106000</v>
      </c>
      <c r="P154" s="62" t="s">
        <v>40</v>
      </c>
    </row>
    <row r="155" spans="1:16" s="246" customFormat="1" ht="15.95" customHeight="1">
      <c r="A155" s="278"/>
      <c r="B155" s="390"/>
      <c r="C155" s="353" t="s">
        <v>308</v>
      </c>
      <c r="D155" s="378">
        <v>13601</v>
      </c>
      <c r="E155" s="378">
        <f>+O155/1000</f>
        <v>13601</v>
      </c>
      <c r="F155" s="378">
        <f>+E155-D155</f>
        <v>0</v>
      </c>
      <c r="G155" s="398">
        <f>F155/D155*100</f>
        <v>0</v>
      </c>
      <c r="H155" s="81"/>
      <c r="I155" s="106"/>
      <c r="J155" s="172"/>
      <c r="K155" s="105"/>
      <c r="L155" s="84" t="s">
        <v>48</v>
      </c>
      <c r="M155" s="84"/>
      <c r="N155" s="84"/>
      <c r="O155" s="106">
        <f>SUM(O156,O161)</f>
        <v>13601000</v>
      </c>
      <c r="P155" s="73" t="s">
        <v>40</v>
      </c>
    </row>
    <row r="156" spans="1:16" s="246" customFormat="1" ht="15.95" customHeight="1">
      <c r="A156" s="278"/>
      <c r="B156" s="168"/>
      <c r="C156" s="389"/>
      <c r="D156" s="382"/>
      <c r="E156" s="382"/>
      <c r="F156" s="382"/>
      <c r="G156" s="400"/>
      <c r="H156" s="447" t="s">
        <v>309</v>
      </c>
      <c r="I156" s="442"/>
      <c r="J156" s="444"/>
      <c r="K156" s="445"/>
      <c r="L156" s="446"/>
      <c r="M156" s="446"/>
      <c r="N156" s="448"/>
      <c r="O156" s="92">
        <f>SUM(O157:O160)</f>
        <v>13201000</v>
      </c>
      <c r="P156" s="95" t="s">
        <v>40</v>
      </c>
    </row>
    <row r="157" spans="1:16" s="246" customFormat="1" ht="15.95" customHeight="1">
      <c r="A157" s="278"/>
      <c r="B157" s="85"/>
      <c r="C157" s="389"/>
      <c r="D157" s="382"/>
      <c r="E157" s="382"/>
      <c r="F157" s="382"/>
      <c r="G157" s="400"/>
      <c r="H157" s="96" t="s">
        <v>310</v>
      </c>
      <c r="I157" s="92">
        <v>600000</v>
      </c>
      <c r="J157" s="63" t="s">
        <v>40</v>
      </c>
      <c r="K157" s="94" t="s">
        <v>50</v>
      </c>
      <c r="L157" s="93">
        <v>1</v>
      </c>
      <c r="M157" s="93" t="s">
        <v>60</v>
      </c>
      <c r="N157" s="110" t="s">
        <v>52</v>
      </c>
      <c r="O157" s="92">
        <f>SUM(I157*L157)</f>
        <v>600000</v>
      </c>
      <c r="P157" s="95" t="s">
        <v>40</v>
      </c>
    </row>
    <row r="158" spans="1:16" s="246" customFormat="1" ht="15.95" customHeight="1">
      <c r="A158" s="278"/>
      <c r="B158" s="85"/>
      <c r="C158" s="389"/>
      <c r="D158" s="382"/>
      <c r="E158" s="382"/>
      <c r="F158" s="382"/>
      <c r="G158" s="400"/>
      <c r="H158" s="96" t="s">
        <v>311</v>
      </c>
      <c r="I158" s="92">
        <v>111000</v>
      </c>
      <c r="J158" s="63" t="s">
        <v>40</v>
      </c>
      <c r="K158" s="94" t="s">
        <v>50</v>
      </c>
      <c r="L158" s="93">
        <v>71</v>
      </c>
      <c r="M158" s="93" t="s">
        <v>60</v>
      </c>
      <c r="N158" s="110" t="s">
        <v>52</v>
      </c>
      <c r="O158" s="92">
        <f>SUM(I158*L158)</f>
        <v>7881000</v>
      </c>
      <c r="P158" s="95" t="s">
        <v>40</v>
      </c>
    </row>
    <row r="159" spans="1:16" s="246" customFormat="1" ht="15.95" customHeight="1">
      <c r="A159" s="356"/>
      <c r="B159" s="449"/>
      <c r="C159" s="389"/>
      <c r="D159" s="382"/>
      <c r="E159" s="382"/>
      <c r="F159" s="382"/>
      <c r="G159" s="400"/>
      <c r="H159" s="450" t="s">
        <v>312</v>
      </c>
      <c r="I159" s="92">
        <v>400000</v>
      </c>
      <c r="J159" s="63" t="s">
        <v>40</v>
      </c>
      <c r="K159" s="94" t="s">
        <v>50</v>
      </c>
      <c r="L159" s="93">
        <v>1</v>
      </c>
      <c r="M159" s="93" t="s">
        <v>60</v>
      </c>
      <c r="N159" s="110"/>
      <c r="O159" s="92">
        <f>SUM(I159*L159)</f>
        <v>400000</v>
      </c>
      <c r="P159" s="95" t="s">
        <v>40</v>
      </c>
    </row>
    <row r="160" spans="1:16" s="246" customFormat="1" ht="15.95" customHeight="1">
      <c r="A160" s="278"/>
      <c r="B160" s="85"/>
      <c r="C160" s="389"/>
      <c r="D160" s="382"/>
      <c r="E160" s="382"/>
      <c r="F160" s="382"/>
      <c r="G160" s="400"/>
      <c r="H160" s="187" t="s">
        <v>313</v>
      </c>
      <c r="I160" s="92">
        <v>270000</v>
      </c>
      <c r="J160" s="63" t="s">
        <v>40</v>
      </c>
      <c r="K160" s="94" t="s">
        <v>50</v>
      </c>
      <c r="L160" s="93">
        <v>16</v>
      </c>
      <c r="M160" s="93" t="s">
        <v>60</v>
      </c>
      <c r="N160" s="93"/>
      <c r="O160" s="92">
        <f>SUM(I160*L160)</f>
        <v>4320000</v>
      </c>
      <c r="P160" s="95" t="s">
        <v>40</v>
      </c>
    </row>
    <row r="161" spans="1:16" s="246" customFormat="1" ht="15.95" customHeight="1">
      <c r="A161" s="278"/>
      <c r="B161" s="85"/>
      <c r="C161" s="355"/>
      <c r="D161" s="386"/>
      <c r="E161" s="386"/>
      <c r="F161" s="386"/>
      <c r="G161" s="401"/>
      <c r="H161" s="451" t="s">
        <v>314</v>
      </c>
      <c r="I161" s="142">
        <v>200000</v>
      </c>
      <c r="J161" s="313" t="s">
        <v>40</v>
      </c>
      <c r="K161" s="144" t="s">
        <v>50</v>
      </c>
      <c r="L161" s="143">
        <v>2</v>
      </c>
      <c r="M161" s="143" t="s">
        <v>60</v>
      </c>
      <c r="N161" s="143"/>
      <c r="O161" s="142">
        <f>SUM(I161*L161)</f>
        <v>400000</v>
      </c>
      <c r="P161" s="146" t="s">
        <v>40</v>
      </c>
    </row>
    <row r="162" spans="1:16" s="246" customFormat="1" ht="20.100000000000001" customHeight="1">
      <c r="A162" s="438"/>
      <c r="B162" s="439" t="s">
        <v>288</v>
      </c>
      <c r="C162" s="452" t="s">
        <v>251</v>
      </c>
      <c r="D162" s="453">
        <f>SUM(D163:D167)</f>
        <v>224100</v>
      </c>
      <c r="E162" s="454">
        <f>SUM(E163:E167)</f>
        <v>236100</v>
      </c>
      <c r="F162" s="454">
        <f>E162-D162</f>
        <v>12000</v>
      </c>
      <c r="G162" s="455">
        <f>F162/D162*100</f>
        <v>5.3547523427041499</v>
      </c>
      <c r="H162" s="456"/>
      <c r="I162" s="222"/>
      <c r="J162" s="123"/>
      <c r="K162" s="220"/>
      <c r="L162" s="124"/>
      <c r="M162" s="124"/>
      <c r="N162" s="124"/>
      <c r="O162" s="222">
        <f>SUM(O163,O166)</f>
        <v>236100000</v>
      </c>
      <c r="P162" s="73" t="s">
        <v>40</v>
      </c>
    </row>
    <row r="163" spans="1:16" s="246" customFormat="1" ht="16.5" customHeight="1">
      <c r="A163" s="457"/>
      <c r="B163" s="390" t="s">
        <v>315</v>
      </c>
      <c r="C163" s="414" t="s">
        <v>316</v>
      </c>
      <c r="D163" s="395">
        <v>164100</v>
      </c>
      <c r="E163" s="396">
        <f>O163/1000</f>
        <v>164100</v>
      </c>
      <c r="F163" s="396">
        <f>+E163-D163</f>
        <v>0</v>
      </c>
      <c r="G163" s="397">
        <f>+F163/D163*100</f>
        <v>0</v>
      </c>
      <c r="H163" s="81"/>
      <c r="I163" s="106"/>
      <c r="J163" s="172"/>
      <c r="K163" s="105"/>
      <c r="L163" s="84" t="s">
        <v>48</v>
      </c>
      <c r="M163" s="84"/>
      <c r="N163" s="84"/>
      <c r="O163" s="106">
        <f>SUM(O164:O165)</f>
        <v>164100000</v>
      </c>
      <c r="P163" s="73" t="s">
        <v>40</v>
      </c>
    </row>
    <row r="164" spans="1:16" s="246" customFormat="1" ht="16.5" customHeight="1">
      <c r="A164" s="278"/>
      <c r="B164" s="85"/>
      <c r="C164" s="414"/>
      <c r="D164" s="395"/>
      <c r="E164" s="396"/>
      <c r="F164" s="396"/>
      <c r="G164" s="397"/>
      <c r="H164" s="458" t="s">
        <v>98</v>
      </c>
      <c r="I164" s="92">
        <v>16250000</v>
      </c>
      <c r="J164" s="63" t="s">
        <v>40</v>
      </c>
      <c r="K164" s="94" t="s">
        <v>50</v>
      </c>
      <c r="L164" s="93">
        <v>8</v>
      </c>
      <c r="M164" s="93" t="s">
        <v>296</v>
      </c>
      <c r="N164" s="110" t="s">
        <v>52</v>
      </c>
      <c r="O164" s="92">
        <f>SUM(I164*L164)</f>
        <v>130000000</v>
      </c>
      <c r="P164" s="95" t="s">
        <v>40</v>
      </c>
    </row>
    <row r="165" spans="1:16" s="246" customFormat="1" ht="16.5" customHeight="1">
      <c r="A165" s="278"/>
      <c r="B165" s="85"/>
      <c r="C165" s="414"/>
      <c r="D165" s="395"/>
      <c r="E165" s="396"/>
      <c r="F165" s="396"/>
      <c r="G165" s="379"/>
      <c r="H165" s="459" t="s">
        <v>317</v>
      </c>
      <c r="I165" s="142">
        <v>4262500</v>
      </c>
      <c r="J165" s="313" t="s">
        <v>40</v>
      </c>
      <c r="K165" s="144" t="s">
        <v>50</v>
      </c>
      <c r="L165" s="143">
        <v>8</v>
      </c>
      <c r="M165" s="143" t="s">
        <v>236</v>
      </c>
      <c r="N165" s="145" t="s">
        <v>52</v>
      </c>
      <c r="O165" s="142">
        <f>SUM(I165*L165)</f>
        <v>34100000</v>
      </c>
      <c r="P165" s="146" t="s">
        <v>40</v>
      </c>
    </row>
    <row r="166" spans="1:16" s="246" customFormat="1" ht="15.95" customHeight="1">
      <c r="A166" s="356"/>
      <c r="B166" s="168"/>
      <c r="C166" s="415" t="s">
        <v>318</v>
      </c>
      <c r="D166" s="395">
        <v>60000</v>
      </c>
      <c r="E166" s="396">
        <f>+O166/1000</f>
        <v>72000</v>
      </c>
      <c r="F166" s="460">
        <f>+E166-D166</f>
        <v>12000</v>
      </c>
      <c r="G166" s="379">
        <f>+F166/D166*100</f>
        <v>20</v>
      </c>
      <c r="H166" s="320"/>
      <c r="I166" s="106"/>
      <c r="J166" s="172"/>
      <c r="K166" s="105"/>
      <c r="L166" s="84" t="s">
        <v>48</v>
      </c>
      <c r="M166" s="84"/>
      <c r="N166" s="84"/>
      <c r="O166" s="106">
        <f>SUM(O167:O167)</f>
        <v>72000000</v>
      </c>
      <c r="P166" s="73" t="s">
        <v>40</v>
      </c>
    </row>
    <row r="167" spans="1:16" s="246" customFormat="1" ht="15.95" customHeight="1">
      <c r="A167" s="438"/>
      <c r="B167" s="139"/>
      <c r="C167" s="420"/>
      <c r="D167" s="395"/>
      <c r="E167" s="396"/>
      <c r="F167" s="460"/>
      <c r="G167" s="387"/>
      <c r="H167" s="312" t="s">
        <v>319</v>
      </c>
      <c r="I167" s="142">
        <v>6000000</v>
      </c>
      <c r="J167" s="313" t="s">
        <v>40</v>
      </c>
      <c r="K167" s="144" t="s">
        <v>50</v>
      </c>
      <c r="L167" s="143">
        <v>12</v>
      </c>
      <c r="M167" s="143" t="s">
        <v>60</v>
      </c>
      <c r="N167" s="145" t="s">
        <v>52</v>
      </c>
      <c r="O167" s="142">
        <f>I167*L167</f>
        <v>72000000</v>
      </c>
      <c r="P167" s="146" t="s">
        <v>40</v>
      </c>
    </row>
    <row r="168" spans="1:16" s="246" customFormat="1" ht="20.100000000000001" customHeight="1">
      <c r="A168" s="461" t="s">
        <v>265</v>
      </c>
      <c r="B168" s="64" t="s">
        <v>320</v>
      </c>
      <c r="C168" s="462" t="s">
        <v>45</v>
      </c>
      <c r="D168" s="463">
        <f>+D169+D174</f>
        <v>39870</v>
      </c>
      <c r="E168" s="464">
        <f>SUM(E169:E175)</f>
        <v>39870</v>
      </c>
      <c r="F168" s="464">
        <f>+E168-D168</f>
        <v>0</v>
      </c>
      <c r="G168" s="465">
        <f>+F168/D168*100</f>
        <v>0</v>
      </c>
      <c r="H168" s="320"/>
      <c r="I168" s="82"/>
      <c r="J168" s="172"/>
      <c r="K168" s="105"/>
      <c r="L168" s="83"/>
      <c r="M168" s="83"/>
      <c r="N168" s="224"/>
      <c r="O168" s="82">
        <f>SUM(O169,O174)</f>
        <v>39870000</v>
      </c>
      <c r="P168" s="73" t="s">
        <v>40</v>
      </c>
    </row>
    <row r="169" spans="1:16" s="246" customFormat="1" ht="15.95" customHeight="1">
      <c r="A169" s="278"/>
      <c r="B169" s="85"/>
      <c r="C169" s="353" t="s">
        <v>321</v>
      </c>
      <c r="D169" s="377">
        <v>39870</v>
      </c>
      <c r="E169" s="378">
        <f>O169/1000</f>
        <v>39870</v>
      </c>
      <c r="F169" s="378">
        <f>+E169-D169</f>
        <v>0</v>
      </c>
      <c r="G169" s="398">
        <f>+F169/D169*100</f>
        <v>0</v>
      </c>
      <c r="H169" s="320"/>
      <c r="I169" s="106"/>
      <c r="J169" s="172"/>
      <c r="K169" s="105"/>
      <c r="L169" s="84" t="s">
        <v>48</v>
      </c>
      <c r="M169" s="84"/>
      <c r="N169" s="84"/>
      <c r="O169" s="106">
        <f>SUM(O170:O173)</f>
        <v>39870000</v>
      </c>
      <c r="P169" s="73" t="s">
        <v>40</v>
      </c>
    </row>
    <row r="170" spans="1:16" s="246" customFormat="1" ht="15.95" customHeight="1">
      <c r="A170" s="278"/>
      <c r="B170" s="85"/>
      <c r="C170" s="389"/>
      <c r="D170" s="381"/>
      <c r="E170" s="382"/>
      <c r="F170" s="382"/>
      <c r="G170" s="400"/>
      <c r="H170" s="351" t="s">
        <v>322</v>
      </c>
      <c r="I170" s="92">
        <v>846750</v>
      </c>
      <c r="J170" s="63" t="s">
        <v>40</v>
      </c>
      <c r="K170" s="94" t="s">
        <v>50</v>
      </c>
      <c r="L170" s="93">
        <v>4</v>
      </c>
      <c r="M170" s="93" t="s">
        <v>60</v>
      </c>
      <c r="N170" s="110" t="s">
        <v>52</v>
      </c>
      <c r="O170" s="92">
        <f>I170*L170</f>
        <v>3387000</v>
      </c>
      <c r="P170" s="466" t="s">
        <v>40</v>
      </c>
    </row>
    <row r="171" spans="1:16" s="246" customFormat="1" ht="15.95" customHeight="1">
      <c r="A171" s="278"/>
      <c r="B171" s="85"/>
      <c r="C171" s="389"/>
      <c r="D171" s="381"/>
      <c r="E171" s="382"/>
      <c r="F171" s="382"/>
      <c r="G171" s="400"/>
      <c r="H171" s="351" t="s">
        <v>323</v>
      </c>
      <c r="I171" s="92">
        <v>1110000</v>
      </c>
      <c r="J171" s="63" t="s">
        <v>40</v>
      </c>
      <c r="K171" s="94" t="s">
        <v>50</v>
      </c>
      <c r="L171" s="93">
        <v>1</v>
      </c>
      <c r="M171" s="93" t="s">
        <v>60</v>
      </c>
      <c r="N171" s="110" t="s">
        <v>52</v>
      </c>
      <c r="O171" s="92">
        <f>SUM(I171*L171)</f>
        <v>1110000</v>
      </c>
      <c r="P171" s="466" t="s">
        <v>40</v>
      </c>
    </row>
    <row r="172" spans="1:16" s="246" customFormat="1" ht="15.95" customHeight="1">
      <c r="A172" s="278"/>
      <c r="B172" s="85"/>
      <c r="C172" s="389"/>
      <c r="D172" s="381"/>
      <c r="E172" s="382"/>
      <c r="F172" s="382"/>
      <c r="G172" s="400"/>
      <c r="H172" s="351" t="s">
        <v>324</v>
      </c>
      <c r="I172" s="92">
        <v>517000</v>
      </c>
      <c r="J172" s="63" t="s">
        <v>40</v>
      </c>
      <c r="K172" s="94" t="s">
        <v>50</v>
      </c>
      <c r="L172" s="93">
        <v>1</v>
      </c>
      <c r="M172" s="93" t="s">
        <v>60</v>
      </c>
      <c r="N172" s="110" t="s">
        <v>52</v>
      </c>
      <c r="O172" s="92">
        <f>SUM(I172*L172)</f>
        <v>517000</v>
      </c>
      <c r="P172" s="466" t="s">
        <v>40</v>
      </c>
    </row>
    <row r="173" spans="1:16" s="246" customFormat="1" ht="15.95" customHeight="1">
      <c r="A173" s="278"/>
      <c r="B173" s="85"/>
      <c r="C173" s="355"/>
      <c r="D173" s="385"/>
      <c r="E173" s="386"/>
      <c r="F173" s="386"/>
      <c r="G173" s="401"/>
      <c r="H173" s="467" t="s">
        <v>325</v>
      </c>
      <c r="I173" s="468">
        <v>8714000</v>
      </c>
      <c r="J173" s="469" t="s">
        <v>40</v>
      </c>
      <c r="K173" s="470" t="s">
        <v>50</v>
      </c>
      <c r="L173" s="471">
        <v>4</v>
      </c>
      <c r="M173" s="471" t="s">
        <v>60</v>
      </c>
      <c r="N173" s="472" t="s">
        <v>52</v>
      </c>
      <c r="O173" s="468">
        <f>SUM(I173*L173)</f>
        <v>34856000</v>
      </c>
      <c r="P173" s="473" t="s">
        <v>40</v>
      </c>
    </row>
    <row r="174" spans="1:16" s="246" customFormat="1" ht="15.95" customHeight="1">
      <c r="A174" s="278"/>
      <c r="B174" s="85"/>
      <c r="C174" s="324" t="s">
        <v>326</v>
      </c>
      <c r="D174" s="377">
        <v>0</v>
      </c>
      <c r="E174" s="378">
        <f>+O174/1000</f>
        <v>0</v>
      </c>
      <c r="F174" s="378">
        <f>+E174-D174</f>
        <v>0</v>
      </c>
      <c r="G174" s="379">
        <v>0</v>
      </c>
      <c r="H174" s="422"/>
      <c r="I174" s="423"/>
      <c r="J174" s="424"/>
      <c r="K174" s="425"/>
      <c r="L174" s="426" t="s">
        <v>48</v>
      </c>
      <c r="M174" s="426"/>
      <c r="N174" s="426"/>
      <c r="O174" s="423">
        <f>SUM(O175:O175)</f>
        <v>0</v>
      </c>
      <c r="P174" s="427" t="s">
        <v>40</v>
      </c>
    </row>
    <row r="175" spans="1:16" s="246" customFormat="1" ht="19.5" customHeight="1">
      <c r="A175" s="278"/>
      <c r="B175" s="207"/>
      <c r="C175" s="332"/>
      <c r="D175" s="385"/>
      <c r="E175" s="386"/>
      <c r="F175" s="386"/>
      <c r="G175" s="387"/>
      <c r="H175" s="428" t="s">
        <v>326</v>
      </c>
      <c r="I175" s="474">
        <v>0</v>
      </c>
      <c r="J175" s="430" t="s">
        <v>40</v>
      </c>
      <c r="K175" s="431" t="s">
        <v>50</v>
      </c>
      <c r="L175" s="432">
        <v>0</v>
      </c>
      <c r="M175" s="432" t="s">
        <v>60</v>
      </c>
      <c r="N175" s="433" t="s">
        <v>52</v>
      </c>
      <c r="O175" s="429">
        <f>SUM(I175*L175)</f>
        <v>0</v>
      </c>
      <c r="P175" s="434" t="s">
        <v>40</v>
      </c>
    </row>
    <row r="176" spans="1:16" s="246" customFormat="1" ht="20.100000000000001" customHeight="1">
      <c r="A176" s="461"/>
      <c r="B176" s="64" t="s">
        <v>327</v>
      </c>
      <c r="C176" s="462" t="s">
        <v>45</v>
      </c>
      <c r="D176" s="463">
        <f>SUM(D177)</f>
        <v>1500</v>
      </c>
      <c r="E176" s="464">
        <f>SUM(E177)</f>
        <v>1000</v>
      </c>
      <c r="F176" s="464">
        <f>+E176-D176</f>
        <v>-500</v>
      </c>
      <c r="G176" s="465">
        <f>+F176/D176*100</f>
        <v>-33.333333333333329</v>
      </c>
      <c r="H176" s="393"/>
      <c r="I176" s="219"/>
      <c r="J176" s="123"/>
      <c r="K176" s="220"/>
      <c r="L176" s="124"/>
      <c r="M176" s="124"/>
      <c r="N176" s="221"/>
      <c r="O176" s="219">
        <f>SUM(O177)</f>
        <v>1000000</v>
      </c>
      <c r="P176" s="157" t="s">
        <v>40</v>
      </c>
    </row>
    <row r="177" spans="1:16" s="246" customFormat="1" ht="15.95" customHeight="1">
      <c r="A177" s="278"/>
      <c r="B177" s="85"/>
      <c r="C177" s="353" t="s">
        <v>328</v>
      </c>
      <c r="D177" s="377">
        <v>1500</v>
      </c>
      <c r="E177" s="378">
        <f>O177/1000</f>
        <v>1000</v>
      </c>
      <c r="F177" s="378">
        <f>+E177-D177</f>
        <v>-500</v>
      </c>
      <c r="G177" s="379">
        <f>+F177/D177*100</f>
        <v>-33.333333333333329</v>
      </c>
      <c r="H177" s="320"/>
      <c r="I177" s="106"/>
      <c r="J177" s="172"/>
      <c r="K177" s="105"/>
      <c r="L177" s="84" t="s">
        <v>48</v>
      </c>
      <c r="M177" s="84"/>
      <c r="N177" s="84"/>
      <c r="O177" s="106">
        <f>SUM(O178:O179)</f>
        <v>1000000</v>
      </c>
      <c r="P177" s="73" t="s">
        <v>40</v>
      </c>
    </row>
    <row r="178" spans="1:16" s="246" customFormat="1" ht="15.95" customHeight="1">
      <c r="A178" s="278"/>
      <c r="B178" s="85"/>
      <c r="C178" s="389"/>
      <c r="D178" s="381"/>
      <c r="E178" s="382"/>
      <c r="F178" s="382">
        <f>+E178-D178</f>
        <v>0</v>
      </c>
      <c r="G178" s="383" t="e">
        <f>+F178/D178*100</f>
        <v>#DIV/0!</v>
      </c>
      <c r="H178" s="188" t="s">
        <v>329</v>
      </c>
      <c r="I178" s="92">
        <v>500000</v>
      </c>
      <c r="J178" s="63" t="s">
        <v>40</v>
      </c>
      <c r="K178" s="94" t="s">
        <v>50</v>
      </c>
      <c r="L178" s="93">
        <v>2</v>
      </c>
      <c r="M178" s="93" t="s">
        <v>60</v>
      </c>
      <c r="N178" s="110" t="s">
        <v>52</v>
      </c>
      <c r="O178" s="92">
        <f>SUM(I178*L178)</f>
        <v>1000000</v>
      </c>
      <c r="P178" s="95" t="s">
        <v>40</v>
      </c>
    </row>
    <row r="179" spans="1:16" s="246" customFormat="1" ht="15.95" customHeight="1">
      <c r="A179" s="278"/>
      <c r="B179" s="207"/>
      <c r="C179" s="355"/>
      <c r="D179" s="385"/>
      <c r="E179" s="386"/>
      <c r="F179" s="386">
        <f>+E179-D179</f>
        <v>0</v>
      </c>
      <c r="G179" s="387" t="e">
        <f>+F179/D179*100</f>
        <v>#DIV/0!</v>
      </c>
      <c r="H179" s="333" t="s">
        <v>330</v>
      </c>
      <c r="I179" s="142">
        <v>0</v>
      </c>
      <c r="J179" s="313" t="s">
        <v>40</v>
      </c>
      <c r="K179" s="144" t="s">
        <v>50</v>
      </c>
      <c r="L179" s="143">
        <v>1</v>
      </c>
      <c r="M179" s="143" t="s">
        <v>60</v>
      </c>
      <c r="N179" s="145" t="s">
        <v>52</v>
      </c>
      <c r="O179" s="142">
        <f>SUM(I179*L179)</f>
        <v>0</v>
      </c>
      <c r="P179" s="146" t="s">
        <v>40</v>
      </c>
    </row>
    <row r="180" spans="1:16" s="246" customFormat="1" ht="20.100000000000001" customHeight="1">
      <c r="A180" s="438"/>
      <c r="B180" s="362" t="s">
        <v>331</v>
      </c>
      <c r="C180" s="462" t="s">
        <v>45</v>
      </c>
      <c r="D180" s="475">
        <f>SUM(D181:D184)</f>
        <v>17000</v>
      </c>
      <c r="E180" s="476">
        <f>O180/1000</f>
        <v>17200</v>
      </c>
      <c r="F180" s="476">
        <f>E180-D180</f>
        <v>200</v>
      </c>
      <c r="G180" s="477">
        <f>F180/D180*100</f>
        <v>1.1764705882352942</v>
      </c>
      <c r="H180" s="320"/>
      <c r="I180" s="106"/>
      <c r="J180" s="172"/>
      <c r="K180" s="105"/>
      <c r="L180" s="83"/>
      <c r="M180" s="83"/>
      <c r="N180" s="224"/>
      <c r="O180" s="106">
        <f>O181</f>
        <v>17200000</v>
      </c>
      <c r="P180" s="73" t="s">
        <v>40</v>
      </c>
    </row>
    <row r="181" spans="1:16" s="246" customFormat="1" ht="15.95" customHeight="1">
      <c r="A181" s="457"/>
      <c r="B181" s="478"/>
      <c r="C181" s="285" t="s">
        <v>332</v>
      </c>
      <c r="D181" s="377">
        <v>17000</v>
      </c>
      <c r="E181" s="378">
        <f>+O181/1000</f>
        <v>17200</v>
      </c>
      <c r="F181" s="378">
        <f>+E181-D181</f>
        <v>200</v>
      </c>
      <c r="G181" s="379">
        <f>+F181/D181*100</f>
        <v>1.1764705882352942</v>
      </c>
      <c r="H181" s="320"/>
      <c r="I181" s="106"/>
      <c r="J181" s="172"/>
      <c r="K181" s="105"/>
      <c r="L181" s="84" t="s">
        <v>48</v>
      </c>
      <c r="M181" s="84"/>
      <c r="N181" s="84"/>
      <c r="O181" s="106">
        <f>SUM(O182:O184)</f>
        <v>17200000</v>
      </c>
      <c r="P181" s="73" t="s">
        <v>40</v>
      </c>
    </row>
    <row r="182" spans="1:16" s="246" customFormat="1" ht="15.95" customHeight="1">
      <c r="A182" s="457"/>
      <c r="B182" s="85"/>
      <c r="C182" s="289"/>
      <c r="D182" s="381"/>
      <c r="E182" s="382"/>
      <c r="F182" s="382"/>
      <c r="G182" s="383"/>
      <c r="H182" s="479" t="s">
        <v>333</v>
      </c>
      <c r="I182" s="92">
        <v>15000000</v>
      </c>
      <c r="J182" s="63" t="s">
        <v>40</v>
      </c>
      <c r="K182" s="94" t="s">
        <v>50</v>
      </c>
      <c r="L182" s="93">
        <v>1</v>
      </c>
      <c r="M182" s="93" t="s">
        <v>60</v>
      </c>
      <c r="N182" s="110" t="s">
        <v>52</v>
      </c>
      <c r="O182" s="92">
        <f>SUM(I182*L182)</f>
        <v>15000000</v>
      </c>
      <c r="P182" s="95" t="s">
        <v>40</v>
      </c>
    </row>
    <row r="183" spans="1:16" s="246" customFormat="1" ht="15.95" customHeight="1">
      <c r="A183" s="457"/>
      <c r="B183" s="85"/>
      <c r="C183" s="289"/>
      <c r="D183" s="381"/>
      <c r="E183" s="382"/>
      <c r="F183" s="382"/>
      <c r="G183" s="383"/>
      <c r="H183" s="188" t="s">
        <v>334</v>
      </c>
      <c r="I183" s="92">
        <v>1000000</v>
      </c>
      <c r="J183" s="63" t="s">
        <v>40</v>
      </c>
      <c r="K183" s="94" t="s">
        <v>50</v>
      </c>
      <c r="L183" s="93">
        <v>1</v>
      </c>
      <c r="M183" s="93" t="s">
        <v>60</v>
      </c>
      <c r="N183" s="110" t="s">
        <v>52</v>
      </c>
      <c r="O183" s="92">
        <f>SUM(I183*L183)</f>
        <v>1000000</v>
      </c>
      <c r="P183" s="95" t="s">
        <v>40</v>
      </c>
    </row>
    <row r="184" spans="1:16" s="246" customFormat="1" ht="15.95" customHeight="1">
      <c r="A184" s="457"/>
      <c r="B184" s="85"/>
      <c r="C184" s="289"/>
      <c r="D184" s="381"/>
      <c r="E184" s="382"/>
      <c r="F184" s="382"/>
      <c r="G184" s="383"/>
      <c r="H184" s="188" t="s">
        <v>335</v>
      </c>
      <c r="I184" s="92">
        <v>1200000</v>
      </c>
      <c r="J184" s="63" t="s">
        <v>40</v>
      </c>
      <c r="K184" s="94" t="s">
        <v>50</v>
      </c>
      <c r="L184" s="93">
        <v>1</v>
      </c>
      <c r="M184" s="93" t="s">
        <v>60</v>
      </c>
      <c r="N184" s="110" t="s">
        <v>52</v>
      </c>
      <c r="O184" s="92">
        <f>SUM(I184*L184)</f>
        <v>1200000</v>
      </c>
      <c r="P184" s="95" t="s">
        <v>40</v>
      </c>
    </row>
    <row r="185" spans="1:16" s="246" customFormat="1" ht="20.100000000000001" customHeight="1">
      <c r="A185" s="461"/>
      <c r="B185" s="64" t="s">
        <v>336</v>
      </c>
      <c r="C185" s="480" t="s">
        <v>45</v>
      </c>
      <c r="D185" s="363">
        <f>SUM(D186:D195)</f>
        <v>55072</v>
      </c>
      <c r="E185" s="364">
        <f>SUM(E186:E195)</f>
        <v>50731.8</v>
      </c>
      <c r="F185" s="364">
        <f>+E185-D185</f>
        <v>-4340.1999999999971</v>
      </c>
      <c r="G185" s="349">
        <f>+F185/D185*100</f>
        <v>-7.8809558396281174</v>
      </c>
      <c r="H185" s="344"/>
      <c r="I185" s="219"/>
      <c r="J185" s="123"/>
      <c r="K185" s="220"/>
      <c r="L185" s="124"/>
      <c r="M185" s="124"/>
      <c r="N185" s="221"/>
      <c r="O185" s="345">
        <f>SUM(O186,O195)</f>
        <v>50731800</v>
      </c>
      <c r="P185" s="157" t="s">
        <v>40</v>
      </c>
    </row>
    <row r="186" spans="1:16" s="246" customFormat="1" ht="15.95" customHeight="1">
      <c r="A186" s="278"/>
      <c r="B186" s="85"/>
      <c r="C186" s="353" t="s">
        <v>337</v>
      </c>
      <c r="D186" s="377">
        <v>55072</v>
      </c>
      <c r="E186" s="378">
        <f>+O186/1000</f>
        <v>50731.8</v>
      </c>
      <c r="F186" s="378">
        <f>+E186-D186</f>
        <v>-4340.1999999999971</v>
      </c>
      <c r="G186" s="398">
        <f>+F186/D186*100</f>
        <v>-7.8809558396281174</v>
      </c>
      <c r="H186" s="320"/>
      <c r="I186" s="106"/>
      <c r="J186" s="172"/>
      <c r="K186" s="105"/>
      <c r="L186" s="84" t="s">
        <v>48</v>
      </c>
      <c r="M186" s="84"/>
      <c r="N186" s="84"/>
      <c r="O186" s="106">
        <f>SUM(O187:O194)</f>
        <v>50731800</v>
      </c>
      <c r="P186" s="73" t="s">
        <v>40</v>
      </c>
    </row>
    <row r="187" spans="1:16" s="246" customFormat="1" ht="15.95" customHeight="1">
      <c r="A187" s="278"/>
      <c r="B187" s="85"/>
      <c r="C187" s="389"/>
      <c r="D187" s="381"/>
      <c r="E187" s="382"/>
      <c r="F187" s="382"/>
      <c r="G187" s="400"/>
      <c r="H187" s="188" t="s">
        <v>338</v>
      </c>
      <c r="I187" s="92">
        <v>4697000</v>
      </c>
      <c r="J187" s="63" t="s">
        <v>40</v>
      </c>
      <c r="K187" s="94" t="s">
        <v>50</v>
      </c>
      <c r="L187" s="93">
        <v>1</v>
      </c>
      <c r="M187" s="93" t="s">
        <v>60</v>
      </c>
      <c r="N187" s="93" t="s">
        <v>52</v>
      </c>
      <c r="O187" s="92">
        <v>4697000</v>
      </c>
      <c r="P187" s="95" t="s">
        <v>40</v>
      </c>
    </row>
    <row r="188" spans="1:16" s="246" customFormat="1" ht="15.95" customHeight="1">
      <c r="A188" s="278"/>
      <c r="B188" s="85"/>
      <c r="C188" s="389"/>
      <c r="D188" s="381"/>
      <c r="E188" s="382"/>
      <c r="F188" s="382"/>
      <c r="G188" s="400"/>
      <c r="H188" s="188" t="s">
        <v>339</v>
      </c>
      <c r="I188" s="92">
        <v>7700000</v>
      </c>
      <c r="J188" s="63" t="s">
        <v>40</v>
      </c>
      <c r="K188" s="94" t="s">
        <v>50</v>
      </c>
      <c r="L188" s="93">
        <v>1</v>
      </c>
      <c r="M188" s="93" t="s">
        <v>60</v>
      </c>
      <c r="N188" s="93" t="s">
        <v>52</v>
      </c>
      <c r="O188" s="92">
        <v>7700000</v>
      </c>
      <c r="P188" s="95" t="s">
        <v>40</v>
      </c>
    </row>
    <row r="189" spans="1:16" s="246" customFormat="1" ht="15.95" customHeight="1">
      <c r="A189" s="278"/>
      <c r="B189" s="85"/>
      <c r="C189" s="389"/>
      <c r="D189" s="381"/>
      <c r="E189" s="382"/>
      <c r="F189" s="382"/>
      <c r="G189" s="400"/>
      <c r="H189" s="188" t="s">
        <v>340</v>
      </c>
      <c r="I189" s="92">
        <v>1074800</v>
      </c>
      <c r="J189" s="63" t="s">
        <v>40</v>
      </c>
      <c r="K189" s="94" t="s">
        <v>50</v>
      </c>
      <c r="L189" s="93">
        <v>1</v>
      </c>
      <c r="M189" s="93" t="s">
        <v>60</v>
      </c>
      <c r="N189" s="93" t="s">
        <v>52</v>
      </c>
      <c r="O189" s="92">
        <v>1074800</v>
      </c>
      <c r="P189" s="95" t="s">
        <v>40</v>
      </c>
    </row>
    <row r="190" spans="1:16" s="246" customFormat="1" ht="15.95" hidden="1" customHeight="1">
      <c r="A190" s="278"/>
      <c r="B190" s="85"/>
      <c r="C190" s="389"/>
      <c r="D190" s="381"/>
      <c r="E190" s="382"/>
      <c r="F190" s="382"/>
      <c r="G190" s="400"/>
      <c r="H190" s="188" t="s">
        <v>341</v>
      </c>
      <c r="I190" s="92"/>
      <c r="J190" s="63" t="s">
        <v>40</v>
      </c>
      <c r="K190" s="94" t="s">
        <v>50</v>
      </c>
      <c r="L190" s="93"/>
      <c r="M190" s="93" t="s">
        <v>60</v>
      </c>
      <c r="N190" s="93" t="s">
        <v>52</v>
      </c>
      <c r="O190" s="92">
        <f>SUM(I190*L190)</f>
        <v>0</v>
      </c>
      <c r="P190" s="95" t="s">
        <v>40</v>
      </c>
    </row>
    <row r="191" spans="1:16" s="246" customFormat="1" ht="15.95" customHeight="1">
      <c r="A191" s="278"/>
      <c r="B191" s="85"/>
      <c r="C191" s="389"/>
      <c r="D191" s="381"/>
      <c r="E191" s="382"/>
      <c r="F191" s="382"/>
      <c r="G191" s="400"/>
      <c r="H191" s="188" t="s">
        <v>342</v>
      </c>
      <c r="I191" s="92">
        <v>300000</v>
      </c>
      <c r="J191" s="63" t="s">
        <v>40</v>
      </c>
      <c r="K191" s="94" t="s">
        <v>50</v>
      </c>
      <c r="L191" s="93">
        <v>2</v>
      </c>
      <c r="M191" s="93" t="s">
        <v>60</v>
      </c>
      <c r="N191" s="93" t="s">
        <v>52</v>
      </c>
      <c r="O191" s="92">
        <f>SUM(I191*L191)</f>
        <v>600000</v>
      </c>
      <c r="P191" s="95" t="s">
        <v>40</v>
      </c>
    </row>
    <row r="192" spans="1:16" s="246" customFormat="1" ht="15.95" customHeight="1">
      <c r="A192" s="278"/>
      <c r="B192" s="85"/>
      <c r="C192" s="389"/>
      <c r="D192" s="381"/>
      <c r="E192" s="382"/>
      <c r="F192" s="382"/>
      <c r="G192" s="400"/>
      <c r="H192" s="188" t="s">
        <v>343</v>
      </c>
      <c r="I192" s="92">
        <v>36000000</v>
      </c>
      <c r="J192" s="63" t="s">
        <v>40</v>
      </c>
      <c r="K192" s="94" t="s">
        <v>50</v>
      </c>
      <c r="L192" s="93">
        <v>1</v>
      </c>
      <c r="M192" s="93" t="s">
        <v>160</v>
      </c>
      <c r="N192" s="93" t="s">
        <v>52</v>
      </c>
      <c r="O192" s="92">
        <v>36000000</v>
      </c>
      <c r="P192" s="95" t="s">
        <v>40</v>
      </c>
    </row>
    <row r="193" spans="1:16" s="246" customFormat="1" ht="15.95" customHeight="1">
      <c r="A193" s="278"/>
      <c r="B193" s="85"/>
      <c r="C193" s="389"/>
      <c r="D193" s="381"/>
      <c r="E193" s="382"/>
      <c r="F193" s="382"/>
      <c r="G193" s="400"/>
      <c r="H193" s="322" t="s">
        <v>344</v>
      </c>
      <c r="I193" s="92">
        <v>660000</v>
      </c>
      <c r="J193" s="63" t="s">
        <v>40</v>
      </c>
      <c r="K193" s="94" t="s">
        <v>50</v>
      </c>
      <c r="L193" s="93">
        <v>1</v>
      </c>
      <c r="M193" s="93" t="s">
        <v>60</v>
      </c>
      <c r="N193" s="110" t="s">
        <v>52</v>
      </c>
      <c r="O193" s="92">
        <f>SUM(I193*L193)</f>
        <v>660000</v>
      </c>
      <c r="P193" s="95" t="s">
        <v>40</v>
      </c>
    </row>
    <row r="194" spans="1:16" s="246" customFormat="1" ht="15.95" hidden="1" customHeight="1">
      <c r="A194" s="278"/>
      <c r="B194" s="85"/>
      <c r="C194" s="355"/>
      <c r="D194" s="385"/>
      <c r="E194" s="386"/>
      <c r="F194" s="386"/>
      <c r="G194" s="401"/>
      <c r="H194" s="313" t="s">
        <v>345</v>
      </c>
      <c r="I194" s="142"/>
      <c r="J194" s="313" t="s">
        <v>40</v>
      </c>
      <c r="K194" s="144" t="s">
        <v>50</v>
      </c>
      <c r="L194" s="143">
        <v>1</v>
      </c>
      <c r="M194" s="143" t="s">
        <v>60</v>
      </c>
      <c r="N194" s="145" t="s">
        <v>52</v>
      </c>
      <c r="O194" s="142">
        <f>SUM(I194*L194)</f>
        <v>0</v>
      </c>
      <c r="P194" s="146" t="s">
        <v>40</v>
      </c>
    </row>
    <row r="195" spans="1:16" s="246" customFormat="1" ht="17.100000000000001" customHeight="1">
      <c r="A195" s="356"/>
      <c r="B195" s="390"/>
      <c r="C195" s="353" t="s">
        <v>346</v>
      </c>
      <c r="D195" s="481">
        <v>0</v>
      </c>
      <c r="E195" s="416">
        <f>+O195/1000</f>
        <v>0</v>
      </c>
      <c r="F195" s="378">
        <f>+E195-D195</f>
        <v>0</v>
      </c>
      <c r="G195" s="398">
        <v>0</v>
      </c>
      <c r="H195" s="320"/>
      <c r="I195" s="106"/>
      <c r="J195" s="172"/>
      <c r="K195" s="105"/>
      <c r="L195" s="84" t="s">
        <v>48</v>
      </c>
      <c r="M195" s="84"/>
      <c r="N195" s="84"/>
      <c r="O195" s="106">
        <f>SUM(O196:O196)</f>
        <v>0</v>
      </c>
      <c r="P195" s="73" t="s">
        <v>40</v>
      </c>
    </row>
    <row r="196" spans="1:16" s="246" customFormat="1" ht="17.100000000000001" customHeight="1">
      <c r="A196" s="278"/>
      <c r="B196" s="207"/>
      <c r="C196" s="355"/>
      <c r="D196" s="482"/>
      <c r="E196" s="421"/>
      <c r="F196" s="386"/>
      <c r="G196" s="401"/>
      <c r="H196" s="312" t="s">
        <v>347</v>
      </c>
      <c r="I196" s="142"/>
      <c r="J196" s="313" t="s">
        <v>40</v>
      </c>
      <c r="K196" s="144" t="s">
        <v>50</v>
      </c>
      <c r="L196" s="143">
        <v>1</v>
      </c>
      <c r="M196" s="143" t="s">
        <v>60</v>
      </c>
      <c r="N196" s="145" t="s">
        <v>52</v>
      </c>
      <c r="O196" s="142">
        <f>SUM(I196*L196)</f>
        <v>0</v>
      </c>
      <c r="P196" s="146" t="s">
        <v>40</v>
      </c>
    </row>
    <row r="197" spans="1:16" s="246" customFormat="1" ht="17.100000000000001" customHeight="1">
      <c r="A197" s="483"/>
      <c r="B197" s="64" t="s">
        <v>348</v>
      </c>
      <c r="C197" s="484" t="s">
        <v>45</v>
      </c>
      <c r="D197" s="363">
        <f>SUM(D198:D209)</f>
        <v>69655</v>
      </c>
      <c r="E197" s="364">
        <f>SUM(E198:E209)</f>
        <v>70388.100000000006</v>
      </c>
      <c r="F197" s="364">
        <f>E197-D197</f>
        <v>733.10000000000582</v>
      </c>
      <c r="G197" s="349">
        <f>+F197/D197*100</f>
        <v>1.0524729021606571</v>
      </c>
      <c r="H197" s="393"/>
      <c r="I197" s="219"/>
      <c r="J197" s="123"/>
      <c r="K197" s="220"/>
      <c r="L197" s="124"/>
      <c r="M197" s="124"/>
      <c r="N197" s="221"/>
      <c r="O197" s="345">
        <f>SUM(O198,O206)</f>
        <v>70388100</v>
      </c>
      <c r="P197" s="126" t="s">
        <v>40</v>
      </c>
    </row>
    <row r="198" spans="1:16" s="246" customFormat="1" ht="17.100000000000001" customHeight="1">
      <c r="A198" s="278"/>
      <c r="B198" s="85"/>
      <c r="C198" s="353" t="s">
        <v>349</v>
      </c>
      <c r="D198" s="298">
        <v>43751</v>
      </c>
      <c r="E198" s="287">
        <f>+O198/1000</f>
        <v>44484.1</v>
      </c>
      <c r="F198" s="378">
        <f>E198-D198</f>
        <v>733.09999999999854</v>
      </c>
      <c r="G198" s="299">
        <f>F198/D198*100</f>
        <v>1.6756188429978711</v>
      </c>
      <c r="H198" s="302"/>
      <c r="I198" s="106"/>
      <c r="J198" s="172"/>
      <c r="K198" s="105"/>
      <c r="L198" s="84" t="s">
        <v>48</v>
      </c>
      <c r="M198" s="84"/>
      <c r="N198" s="84"/>
      <c r="O198" s="106">
        <f>SUM(O199:O205)</f>
        <v>44484100</v>
      </c>
      <c r="P198" s="73" t="s">
        <v>40</v>
      </c>
    </row>
    <row r="199" spans="1:16" s="246" customFormat="1" ht="17.100000000000001" customHeight="1">
      <c r="A199" s="278"/>
      <c r="B199" s="85"/>
      <c r="C199" s="389"/>
      <c r="D199" s="300"/>
      <c r="E199" s="291"/>
      <c r="F199" s="382"/>
      <c r="G199" s="301"/>
      <c r="H199" s="187" t="s">
        <v>350</v>
      </c>
      <c r="I199" s="92">
        <v>16577000</v>
      </c>
      <c r="J199" s="63" t="s">
        <v>40</v>
      </c>
      <c r="K199" s="94" t="s">
        <v>50</v>
      </c>
      <c r="L199" s="93">
        <v>1</v>
      </c>
      <c r="M199" s="93" t="s">
        <v>60</v>
      </c>
      <c r="N199" s="93" t="s">
        <v>52</v>
      </c>
      <c r="O199" s="92">
        <f t="shared" ref="O199:O205" si="7">+I199*L199</f>
        <v>16577000</v>
      </c>
      <c r="P199" s="95" t="s">
        <v>40</v>
      </c>
    </row>
    <row r="200" spans="1:16" s="246" customFormat="1" ht="17.100000000000001" customHeight="1">
      <c r="A200" s="278"/>
      <c r="B200" s="85"/>
      <c r="C200" s="389"/>
      <c r="D200" s="300"/>
      <c r="E200" s="291"/>
      <c r="F200" s="382"/>
      <c r="G200" s="301"/>
      <c r="H200" s="187" t="s">
        <v>351</v>
      </c>
      <c r="I200" s="92">
        <v>16577000</v>
      </c>
      <c r="J200" s="63" t="s">
        <v>40</v>
      </c>
      <c r="K200" s="94" t="s">
        <v>50</v>
      </c>
      <c r="L200" s="93">
        <v>1</v>
      </c>
      <c r="M200" s="93" t="s">
        <v>60</v>
      </c>
      <c r="N200" s="93" t="s">
        <v>52</v>
      </c>
      <c r="O200" s="92">
        <v>16577000</v>
      </c>
      <c r="P200" s="95" t="s">
        <v>40</v>
      </c>
    </row>
    <row r="201" spans="1:16" s="246" customFormat="1" ht="17.100000000000001" customHeight="1">
      <c r="A201" s="278"/>
      <c r="B201" s="85"/>
      <c r="C201" s="389"/>
      <c r="D201" s="300"/>
      <c r="E201" s="291"/>
      <c r="F201" s="382"/>
      <c r="G201" s="301"/>
      <c r="H201" s="450" t="s">
        <v>352</v>
      </c>
      <c r="I201" s="92">
        <v>4323000</v>
      </c>
      <c r="J201" s="63" t="s">
        <v>40</v>
      </c>
      <c r="K201" s="94" t="s">
        <v>50</v>
      </c>
      <c r="L201" s="93">
        <v>1</v>
      </c>
      <c r="M201" s="93" t="s">
        <v>60</v>
      </c>
      <c r="N201" s="93" t="s">
        <v>52</v>
      </c>
      <c r="O201" s="92">
        <v>4323000</v>
      </c>
      <c r="P201" s="95" t="s">
        <v>40</v>
      </c>
    </row>
    <row r="202" spans="1:16" s="246" customFormat="1" ht="17.100000000000001" customHeight="1">
      <c r="A202" s="278"/>
      <c r="B202" s="85"/>
      <c r="C202" s="389"/>
      <c r="D202" s="300"/>
      <c r="E202" s="291"/>
      <c r="F202" s="382"/>
      <c r="G202" s="301"/>
      <c r="H202" s="187" t="s">
        <v>353</v>
      </c>
      <c r="I202" s="92">
        <v>290100</v>
      </c>
      <c r="J202" s="63" t="s">
        <v>40</v>
      </c>
      <c r="K202" s="94" t="s">
        <v>50</v>
      </c>
      <c r="L202" s="93">
        <v>1</v>
      </c>
      <c r="M202" s="93" t="s">
        <v>60</v>
      </c>
      <c r="N202" s="93" t="s">
        <v>52</v>
      </c>
      <c r="O202" s="92">
        <f t="shared" si="7"/>
        <v>290100</v>
      </c>
      <c r="P202" s="95" t="s">
        <v>40</v>
      </c>
    </row>
    <row r="203" spans="1:16" s="246" customFormat="1" ht="17.100000000000001" customHeight="1">
      <c r="A203" s="278"/>
      <c r="B203" s="85"/>
      <c r="C203" s="389"/>
      <c r="D203" s="300"/>
      <c r="E203" s="291"/>
      <c r="F203" s="382"/>
      <c r="G203" s="301"/>
      <c r="H203" s="485" t="s">
        <v>354</v>
      </c>
      <c r="I203" s="92">
        <v>300000</v>
      </c>
      <c r="J203" s="63" t="s">
        <v>40</v>
      </c>
      <c r="K203" s="94" t="s">
        <v>50</v>
      </c>
      <c r="L203" s="93">
        <v>0</v>
      </c>
      <c r="M203" s="93" t="s">
        <v>160</v>
      </c>
      <c r="N203" s="93" t="s">
        <v>52</v>
      </c>
      <c r="O203" s="92">
        <f t="shared" si="7"/>
        <v>0</v>
      </c>
      <c r="P203" s="95" t="s">
        <v>224</v>
      </c>
    </row>
    <row r="204" spans="1:16" s="246" customFormat="1" ht="17.100000000000001" customHeight="1">
      <c r="A204" s="278"/>
      <c r="B204" s="85"/>
      <c r="C204" s="389"/>
      <c r="D204" s="300"/>
      <c r="E204" s="291"/>
      <c r="F204" s="382"/>
      <c r="G204" s="301"/>
      <c r="H204" s="485" t="s">
        <v>355</v>
      </c>
      <c r="I204" s="92">
        <v>567000</v>
      </c>
      <c r="J204" s="63" t="s">
        <v>40</v>
      </c>
      <c r="K204" s="94" t="s">
        <v>50</v>
      </c>
      <c r="L204" s="93">
        <v>1</v>
      </c>
      <c r="M204" s="93" t="s">
        <v>60</v>
      </c>
      <c r="N204" s="93" t="s">
        <v>52</v>
      </c>
      <c r="O204" s="92">
        <f t="shared" si="7"/>
        <v>567000</v>
      </c>
      <c r="P204" s="95" t="s">
        <v>40</v>
      </c>
    </row>
    <row r="205" spans="1:16" s="246" customFormat="1" ht="17.100000000000001" customHeight="1">
      <c r="A205" s="278"/>
      <c r="B205" s="85"/>
      <c r="C205" s="389"/>
      <c r="D205" s="300"/>
      <c r="E205" s="291"/>
      <c r="F205" s="382"/>
      <c r="G205" s="301"/>
      <c r="H205" s="312" t="s">
        <v>356</v>
      </c>
      <c r="I205" s="142">
        <v>2050000</v>
      </c>
      <c r="J205" s="63" t="s">
        <v>40</v>
      </c>
      <c r="K205" s="94" t="s">
        <v>50</v>
      </c>
      <c r="L205" s="93">
        <v>3</v>
      </c>
      <c r="M205" s="93" t="s">
        <v>60</v>
      </c>
      <c r="N205" s="93" t="s">
        <v>52</v>
      </c>
      <c r="O205" s="92">
        <f t="shared" si="7"/>
        <v>6150000</v>
      </c>
      <c r="P205" s="95" t="s">
        <v>40</v>
      </c>
    </row>
    <row r="206" spans="1:16" s="246" customFormat="1" ht="17.100000000000001" customHeight="1">
      <c r="A206" s="435"/>
      <c r="B206" s="436"/>
      <c r="C206" s="353" t="s">
        <v>357</v>
      </c>
      <c r="D206" s="298">
        <v>25904</v>
      </c>
      <c r="E206" s="287">
        <f>+O206/1000</f>
        <v>25904</v>
      </c>
      <c r="F206" s="396">
        <f>E206-D206</f>
        <v>0</v>
      </c>
      <c r="G206" s="299">
        <f>F206/D206*100</f>
        <v>0</v>
      </c>
      <c r="H206" s="81"/>
      <c r="I206" s="106"/>
      <c r="J206" s="172"/>
      <c r="K206" s="105"/>
      <c r="L206" s="84" t="s">
        <v>48</v>
      </c>
      <c r="M206" s="84"/>
      <c r="N206" s="84"/>
      <c r="O206" s="106">
        <f>SUM(O207:O209)</f>
        <v>25904000</v>
      </c>
      <c r="P206" s="73" t="s">
        <v>40</v>
      </c>
    </row>
    <row r="207" spans="1:16" s="246" customFormat="1" ht="17.100000000000001" customHeight="1">
      <c r="A207" s="278"/>
      <c r="B207" s="85"/>
      <c r="C207" s="389"/>
      <c r="D207" s="300"/>
      <c r="E207" s="291"/>
      <c r="F207" s="396"/>
      <c r="G207" s="301"/>
      <c r="H207" s="458" t="s">
        <v>358</v>
      </c>
      <c r="I207" s="92">
        <v>70000</v>
      </c>
      <c r="J207" s="63" t="s">
        <v>40</v>
      </c>
      <c r="K207" s="94" t="s">
        <v>50</v>
      </c>
      <c r="L207" s="93">
        <v>360</v>
      </c>
      <c r="M207" s="93" t="s">
        <v>60</v>
      </c>
      <c r="N207" s="110" t="s">
        <v>52</v>
      </c>
      <c r="O207" s="92">
        <f>+I207*L207</f>
        <v>25200000</v>
      </c>
      <c r="P207" s="95" t="s">
        <v>40</v>
      </c>
    </row>
    <row r="208" spans="1:16" s="246" customFormat="1" ht="17.100000000000001" customHeight="1">
      <c r="A208" s="278"/>
      <c r="B208" s="85"/>
      <c r="C208" s="389"/>
      <c r="D208" s="300"/>
      <c r="E208" s="291"/>
      <c r="F208" s="396"/>
      <c r="G208" s="301"/>
      <c r="H208" s="458" t="s">
        <v>359</v>
      </c>
      <c r="I208" s="92">
        <v>352000</v>
      </c>
      <c r="J208" s="63" t="s">
        <v>40</v>
      </c>
      <c r="K208" s="94" t="s">
        <v>50</v>
      </c>
      <c r="L208" s="93">
        <v>2</v>
      </c>
      <c r="M208" s="93" t="s">
        <v>60</v>
      </c>
      <c r="N208" s="110" t="s">
        <v>52</v>
      </c>
      <c r="O208" s="92">
        <v>704000</v>
      </c>
      <c r="P208" s="95" t="s">
        <v>40</v>
      </c>
    </row>
    <row r="209" spans="1:16" s="246" customFormat="1" ht="17.100000000000001" customHeight="1">
      <c r="A209" s="278"/>
      <c r="B209" s="207"/>
      <c r="C209" s="355"/>
      <c r="D209" s="303"/>
      <c r="E209" s="296"/>
      <c r="F209" s="396"/>
      <c r="G209" s="304"/>
      <c r="H209" s="486" t="s">
        <v>360</v>
      </c>
      <c r="I209" s="142"/>
      <c r="J209" s="313" t="s">
        <v>40</v>
      </c>
      <c r="K209" s="144" t="s">
        <v>50</v>
      </c>
      <c r="L209" s="143"/>
      <c r="M209" s="143" t="s">
        <v>60</v>
      </c>
      <c r="N209" s="145" t="s">
        <v>52</v>
      </c>
      <c r="O209" s="142">
        <v>0</v>
      </c>
      <c r="P209" s="146" t="s">
        <v>40</v>
      </c>
    </row>
    <row r="210" spans="1:16" s="246" customFormat="1" ht="17.100000000000001" customHeight="1">
      <c r="A210" s="356"/>
      <c r="B210" s="64" t="s">
        <v>361</v>
      </c>
      <c r="C210" s="487" t="s">
        <v>45</v>
      </c>
      <c r="D210" s="488">
        <f>SUM(D211:D220)</f>
        <v>19364</v>
      </c>
      <c r="E210" s="488">
        <f>SUM(E211:E220)</f>
        <v>19364</v>
      </c>
      <c r="F210" s="488">
        <f>+E210-D210</f>
        <v>0</v>
      </c>
      <c r="G210" s="489">
        <f>+F210/D210*100</f>
        <v>0</v>
      </c>
      <c r="H210" s="187"/>
      <c r="I210" s="92"/>
      <c r="J210" s="63"/>
      <c r="K210" s="144"/>
      <c r="L210" s="143"/>
      <c r="M210" s="143"/>
      <c r="N210" s="145"/>
      <c r="O210" s="142">
        <f>SUM(O211,O218)</f>
        <v>19364000</v>
      </c>
      <c r="P210" s="146" t="s">
        <v>40</v>
      </c>
    </row>
    <row r="211" spans="1:16" s="246" customFormat="1" ht="17.100000000000001" customHeight="1">
      <c r="A211" s="278"/>
      <c r="B211" s="436"/>
      <c r="C211" s="285" t="s">
        <v>362</v>
      </c>
      <c r="D211" s="298">
        <v>16064</v>
      </c>
      <c r="E211" s="287">
        <f>+O211/1000</f>
        <v>16064</v>
      </c>
      <c r="F211" s="287">
        <f>+E211-D211</f>
        <v>0</v>
      </c>
      <c r="G211" s="299">
        <f>+F211/D211*100</f>
        <v>0</v>
      </c>
      <c r="H211" s="302"/>
      <c r="I211" s="106"/>
      <c r="J211" s="172"/>
      <c r="K211" s="172"/>
      <c r="L211" s="84" t="s">
        <v>48</v>
      </c>
      <c r="M211" s="84"/>
      <c r="N211" s="84"/>
      <c r="O211" s="72">
        <f>SUM(O212:O217)</f>
        <v>16064000</v>
      </c>
      <c r="P211" s="73" t="s">
        <v>40</v>
      </c>
    </row>
    <row r="212" spans="1:16" s="246" customFormat="1" ht="17.100000000000001" customHeight="1">
      <c r="A212" s="278"/>
      <c r="B212" s="85"/>
      <c r="C212" s="289"/>
      <c r="D212" s="300"/>
      <c r="E212" s="291"/>
      <c r="F212" s="291"/>
      <c r="G212" s="301"/>
      <c r="H212" s="187" t="s">
        <v>363</v>
      </c>
      <c r="I212" s="92">
        <v>22000</v>
      </c>
      <c r="J212" s="63" t="s">
        <v>40</v>
      </c>
      <c r="K212" s="94" t="s">
        <v>50</v>
      </c>
      <c r="L212" s="93">
        <v>12</v>
      </c>
      <c r="M212" s="93" t="s">
        <v>51</v>
      </c>
      <c r="N212" s="110" t="s">
        <v>52</v>
      </c>
      <c r="O212" s="92">
        <f>SUM(I212*L212)</f>
        <v>264000</v>
      </c>
      <c r="P212" s="95" t="s">
        <v>40</v>
      </c>
    </row>
    <row r="213" spans="1:16" s="246" customFormat="1" ht="17.100000000000001" customHeight="1">
      <c r="A213" s="278"/>
      <c r="B213" s="85"/>
      <c r="C213" s="289"/>
      <c r="D213" s="300"/>
      <c r="E213" s="291"/>
      <c r="F213" s="291"/>
      <c r="G213" s="301"/>
      <c r="H213" s="187" t="s">
        <v>364</v>
      </c>
      <c r="I213" s="92">
        <v>400000</v>
      </c>
      <c r="J213" s="63" t="s">
        <v>40</v>
      </c>
      <c r="K213" s="94" t="s">
        <v>50</v>
      </c>
      <c r="L213" s="93">
        <v>12</v>
      </c>
      <c r="M213" s="93" t="s">
        <v>51</v>
      </c>
      <c r="N213" s="110" t="s">
        <v>52</v>
      </c>
      <c r="O213" s="92">
        <f>SUM(I213*L213)</f>
        <v>4800000</v>
      </c>
      <c r="P213" s="95" t="s">
        <v>40</v>
      </c>
    </row>
    <row r="214" spans="1:16" s="246" customFormat="1" ht="17.100000000000001" customHeight="1">
      <c r="A214" s="278"/>
      <c r="B214" s="85"/>
      <c r="C214" s="289"/>
      <c r="D214" s="300"/>
      <c r="E214" s="291"/>
      <c r="F214" s="291"/>
      <c r="G214" s="301"/>
      <c r="H214" s="187" t="s">
        <v>365</v>
      </c>
      <c r="I214" s="92">
        <v>300000</v>
      </c>
      <c r="J214" s="63" t="s">
        <v>40</v>
      </c>
      <c r="K214" s="94" t="s">
        <v>50</v>
      </c>
      <c r="L214" s="93">
        <v>12</v>
      </c>
      <c r="M214" s="93" t="s">
        <v>51</v>
      </c>
      <c r="N214" s="110" t="s">
        <v>52</v>
      </c>
      <c r="O214" s="92">
        <f>SUM(I214*L214)</f>
        <v>3600000</v>
      </c>
      <c r="P214" s="95" t="s">
        <v>40</v>
      </c>
    </row>
    <row r="215" spans="1:16" s="246" customFormat="1" ht="17.100000000000001" customHeight="1">
      <c r="A215" s="278"/>
      <c r="B215" s="85"/>
      <c r="C215" s="289"/>
      <c r="D215" s="300"/>
      <c r="E215" s="291"/>
      <c r="F215" s="291"/>
      <c r="G215" s="301"/>
      <c r="H215" s="187" t="s">
        <v>366</v>
      </c>
      <c r="I215" s="92">
        <v>500000</v>
      </c>
      <c r="J215" s="63" t="s">
        <v>40</v>
      </c>
      <c r="K215" s="94" t="s">
        <v>50</v>
      </c>
      <c r="L215" s="93">
        <v>12</v>
      </c>
      <c r="M215" s="93" t="s">
        <v>51</v>
      </c>
      <c r="N215" s="110" t="s">
        <v>52</v>
      </c>
      <c r="O215" s="92">
        <f>SUM(I215*L215)</f>
        <v>6000000</v>
      </c>
      <c r="P215" s="95" t="s">
        <v>40</v>
      </c>
    </row>
    <row r="216" spans="1:16" s="246" customFormat="1" ht="17.100000000000001" customHeight="1">
      <c r="A216" s="278"/>
      <c r="B216" s="85"/>
      <c r="C216" s="289"/>
      <c r="D216" s="300"/>
      <c r="E216" s="291"/>
      <c r="F216" s="291"/>
      <c r="G216" s="301"/>
      <c r="H216" s="187" t="s">
        <v>367</v>
      </c>
      <c r="I216" s="92">
        <v>100000</v>
      </c>
      <c r="J216" s="63" t="s">
        <v>40</v>
      </c>
      <c r="K216" s="94" t="s">
        <v>50</v>
      </c>
      <c r="L216" s="93">
        <v>12</v>
      </c>
      <c r="M216" s="93" t="s">
        <v>60</v>
      </c>
      <c r="N216" s="110" t="s">
        <v>52</v>
      </c>
      <c r="O216" s="92">
        <f>SUM(I216*L216)</f>
        <v>1200000</v>
      </c>
      <c r="P216" s="95" t="s">
        <v>40</v>
      </c>
    </row>
    <row r="217" spans="1:16" s="246" customFormat="1" ht="17.100000000000001" customHeight="1">
      <c r="A217" s="278"/>
      <c r="B217" s="85"/>
      <c r="C217" s="289"/>
      <c r="D217" s="300"/>
      <c r="E217" s="291"/>
      <c r="F217" s="291"/>
      <c r="G217" s="301"/>
      <c r="H217" s="187" t="s">
        <v>368</v>
      </c>
      <c r="I217" s="92">
        <v>200000</v>
      </c>
      <c r="J217" s="63" t="s">
        <v>40</v>
      </c>
      <c r="K217" s="94" t="s">
        <v>50</v>
      </c>
      <c r="L217" s="93">
        <v>1</v>
      </c>
      <c r="M217" s="93" t="s">
        <v>60</v>
      </c>
      <c r="N217" s="110" t="s">
        <v>52</v>
      </c>
      <c r="O217" s="92">
        <f>I217*L217</f>
        <v>200000</v>
      </c>
      <c r="P217" s="95" t="s">
        <v>40</v>
      </c>
    </row>
    <row r="218" spans="1:16" s="246" customFormat="1" ht="17.100000000000001" customHeight="1">
      <c r="A218" s="278"/>
      <c r="B218" s="85"/>
      <c r="C218" s="285" t="s">
        <v>369</v>
      </c>
      <c r="D218" s="298">
        <v>3300</v>
      </c>
      <c r="E218" s="287">
        <f>+O218/1000</f>
        <v>3300</v>
      </c>
      <c r="F218" s="287">
        <f>+E218-D218</f>
        <v>0</v>
      </c>
      <c r="G218" s="299"/>
      <c r="H218" s="302"/>
      <c r="I218" s="106"/>
      <c r="J218" s="172"/>
      <c r="K218" s="105"/>
      <c r="L218" s="84" t="s">
        <v>48</v>
      </c>
      <c r="M218" s="84"/>
      <c r="N218" s="84"/>
      <c r="O218" s="72">
        <f>SUM(O219:O220)</f>
        <v>3300000</v>
      </c>
      <c r="P218" s="73" t="s">
        <v>40</v>
      </c>
    </row>
    <row r="219" spans="1:16" s="246" customFormat="1" ht="17.100000000000001" customHeight="1">
      <c r="A219" s="278"/>
      <c r="B219" s="85"/>
      <c r="C219" s="289"/>
      <c r="D219" s="490"/>
      <c r="E219" s="419"/>
      <c r="F219" s="419"/>
      <c r="G219" s="491"/>
      <c r="H219" s="450" t="s">
        <v>370</v>
      </c>
      <c r="I219" s="92">
        <v>150000</v>
      </c>
      <c r="J219" s="63" t="s">
        <v>40</v>
      </c>
      <c r="K219" s="94" t="s">
        <v>50</v>
      </c>
      <c r="L219" s="93">
        <v>12</v>
      </c>
      <c r="M219" s="93" t="s">
        <v>60</v>
      </c>
      <c r="N219" s="110"/>
      <c r="O219" s="92">
        <f>SUM(I219*L219)</f>
        <v>1800000</v>
      </c>
      <c r="P219" s="95" t="s">
        <v>40</v>
      </c>
    </row>
    <row r="220" spans="1:16" s="246" customFormat="1" ht="17.100000000000001" customHeight="1">
      <c r="A220" s="492"/>
      <c r="B220" s="207"/>
      <c r="C220" s="294"/>
      <c r="D220" s="493"/>
      <c r="E220" s="421"/>
      <c r="F220" s="421"/>
      <c r="G220" s="494"/>
      <c r="H220" s="312" t="s">
        <v>371</v>
      </c>
      <c r="I220" s="142">
        <v>1500000</v>
      </c>
      <c r="J220" s="313" t="s">
        <v>40</v>
      </c>
      <c r="K220" s="144" t="s">
        <v>50</v>
      </c>
      <c r="L220" s="143">
        <v>1</v>
      </c>
      <c r="M220" s="143" t="s">
        <v>60</v>
      </c>
      <c r="N220" s="145" t="s">
        <v>52</v>
      </c>
      <c r="O220" s="142">
        <f>SUM(I220*L220)</f>
        <v>1500000</v>
      </c>
      <c r="P220" s="146" t="s">
        <v>40</v>
      </c>
    </row>
    <row r="221" spans="1:16" s="246" customFormat="1" ht="21.75" customHeight="1">
      <c r="A221" s="495" t="s">
        <v>372</v>
      </c>
      <c r="B221" s="117" t="s">
        <v>42</v>
      </c>
      <c r="C221" s="118"/>
      <c r="D221" s="341">
        <f>SUM(D222:D307)-1</f>
        <v>1361872</v>
      </c>
      <c r="E221" s="342">
        <f t="shared" ref="E221:E284" si="8">O221/1000</f>
        <v>1361151.5279000001</v>
      </c>
      <c r="F221" s="342">
        <f>+E221-D221</f>
        <v>-720.47209999989718</v>
      </c>
      <c r="G221" s="343">
        <f t="shared" ref="G221:G243" si="9">+F221/D221*100</f>
        <v>-5.2903070185736777E-2</v>
      </c>
      <c r="H221" s="344"/>
      <c r="I221" s="219"/>
      <c r="J221" s="123"/>
      <c r="K221" s="124"/>
      <c r="L221" s="124"/>
      <c r="M221" s="124"/>
      <c r="N221" s="124"/>
      <c r="O221" s="219">
        <f>SUM(O222:O307)</f>
        <v>1361151527.9000001</v>
      </c>
      <c r="P221" s="157" t="s">
        <v>40</v>
      </c>
    </row>
    <row r="222" spans="1:16" s="246" customFormat="1" ht="17.45" customHeight="1">
      <c r="A222" s="278"/>
      <c r="B222" s="168" t="s">
        <v>372</v>
      </c>
      <c r="C222" s="496" t="s">
        <v>373</v>
      </c>
      <c r="D222" s="347">
        <v>43000</v>
      </c>
      <c r="E222" s="364">
        <f t="shared" si="8"/>
        <v>43000</v>
      </c>
      <c r="F222" s="364">
        <f t="shared" ref="F222:F230" si="10">E222-D222</f>
        <v>0</v>
      </c>
      <c r="G222" s="349">
        <f t="shared" si="9"/>
        <v>0</v>
      </c>
      <c r="H222" s="497" t="s">
        <v>374</v>
      </c>
      <c r="I222" s="82">
        <v>10750000</v>
      </c>
      <c r="J222" s="498" t="s">
        <v>40</v>
      </c>
      <c r="K222" s="499" t="s">
        <v>50</v>
      </c>
      <c r="L222" s="500">
        <v>4</v>
      </c>
      <c r="M222" s="500" t="s">
        <v>60</v>
      </c>
      <c r="N222" s="501" t="s">
        <v>52</v>
      </c>
      <c r="O222" s="82">
        <f>I222*L222</f>
        <v>43000000</v>
      </c>
      <c r="P222" s="502" t="s">
        <v>40</v>
      </c>
    </row>
    <row r="223" spans="1:16" s="246" customFormat="1" ht="17.45" customHeight="1">
      <c r="A223" s="278"/>
      <c r="B223" s="168"/>
      <c r="C223" s="503" t="s">
        <v>375</v>
      </c>
      <c r="D223" s="347">
        <v>40000</v>
      </c>
      <c r="E223" s="364">
        <f t="shared" si="8"/>
        <v>40000</v>
      </c>
      <c r="F223" s="364">
        <f t="shared" si="10"/>
        <v>0</v>
      </c>
      <c r="G223" s="349">
        <f t="shared" si="9"/>
        <v>0</v>
      </c>
      <c r="H223" s="497" t="s">
        <v>374</v>
      </c>
      <c r="I223" s="109">
        <v>10000000</v>
      </c>
      <c r="J223" s="504" t="s">
        <v>40</v>
      </c>
      <c r="K223" s="505" t="s">
        <v>50</v>
      </c>
      <c r="L223" s="506">
        <v>4</v>
      </c>
      <c r="M223" s="506" t="s">
        <v>60</v>
      </c>
      <c r="N223" s="507" t="s">
        <v>52</v>
      </c>
      <c r="O223" s="109">
        <f t="shared" ref="O223:O286" si="11">I223*L223</f>
        <v>40000000</v>
      </c>
      <c r="P223" s="508" t="s">
        <v>40</v>
      </c>
    </row>
    <row r="224" spans="1:16" s="246" customFormat="1" ht="17.45" customHeight="1">
      <c r="A224" s="278"/>
      <c r="B224" s="168"/>
      <c r="C224" s="496" t="s">
        <v>376</v>
      </c>
      <c r="D224" s="363">
        <v>40000</v>
      </c>
      <c r="E224" s="364">
        <f t="shared" si="8"/>
        <v>40000</v>
      </c>
      <c r="F224" s="364">
        <f t="shared" si="10"/>
        <v>0</v>
      </c>
      <c r="G224" s="349">
        <f t="shared" si="9"/>
        <v>0</v>
      </c>
      <c r="H224" s="497" t="s">
        <v>374</v>
      </c>
      <c r="I224" s="109">
        <v>10000000</v>
      </c>
      <c r="J224" s="504" t="s">
        <v>40</v>
      </c>
      <c r="K224" s="505" t="s">
        <v>50</v>
      </c>
      <c r="L224" s="506">
        <v>4</v>
      </c>
      <c r="M224" s="506" t="s">
        <v>60</v>
      </c>
      <c r="N224" s="507" t="s">
        <v>52</v>
      </c>
      <c r="O224" s="109">
        <f t="shared" si="11"/>
        <v>40000000</v>
      </c>
      <c r="P224" s="508" t="s">
        <v>40</v>
      </c>
    </row>
    <row r="225" spans="1:16" s="246" customFormat="1" ht="17.45" customHeight="1">
      <c r="A225" s="278"/>
      <c r="B225" s="85"/>
      <c r="C225" s="496" t="s">
        <v>377</v>
      </c>
      <c r="D225" s="347">
        <v>40000</v>
      </c>
      <c r="E225" s="364">
        <f t="shared" si="8"/>
        <v>40000</v>
      </c>
      <c r="F225" s="364">
        <f t="shared" si="10"/>
        <v>0</v>
      </c>
      <c r="G225" s="349">
        <f t="shared" si="9"/>
        <v>0</v>
      </c>
      <c r="H225" s="497" t="s">
        <v>374</v>
      </c>
      <c r="I225" s="109">
        <v>10000000</v>
      </c>
      <c r="J225" s="504" t="s">
        <v>40</v>
      </c>
      <c r="K225" s="505" t="s">
        <v>50</v>
      </c>
      <c r="L225" s="506">
        <v>4</v>
      </c>
      <c r="M225" s="506" t="s">
        <v>60</v>
      </c>
      <c r="N225" s="507" t="s">
        <v>52</v>
      </c>
      <c r="O225" s="109">
        <f t="shared" si="11"/>
        <v>40000000</v>
      </c>
      <c r="P225" s="508" t="s">
        <v>40</v>
      </c>
    </row>
    <row r="226" spans="1:16" s="246" customFormat="1" ht="17.45" customHeight="1">
      <c r="A226" s="356"/>
      <c r="B226" s="168"/>
      <c r="C226" s="509" t="s">
        <v>378</v>
      </c>
      <c r="D226" s="510">
        <v>40000</v>
      </c>
      <c r="E226" s="511">
        <f t="shared" si="8"/>
        <v>40000</v>
      </c>
      <c r="F226" s="511">
        <f t="shared" si="10"/>
        <v>0</v>
      </c>
      <c r="G226" s="512">
        <f t="shared" si="9"/>
        <v>0</v>
      </c>
      <c r="H226" s="497" t="s">
        <v>374</v>
      </c>
      <c r="I226" s="109">
        <v>10000000</v>
      </c>
      <c r="J226" s="504" t="s">
        <v>40</v>
      </c>
      <c r="K226" s="505" t="s">
        <v>50</v>
      </c>
      <c r="L226" s="506">
        <v>4</v>
      </c>
      <c r="M226" s="506" t="s">
        <v>60</v>
      </c>
      <c r="N226" s="507" t="s">
        <v>52</v>
      </c>
      <c r="O226" s="109">
        <f t="shared" si="11"/>
        <v>40000000</v>
      </c>
      <c r="P226" s="508" t="s">
        <v>40</v>
      </c>
    </row>
    <row r="227" spans="1:16" s="246" customFormat="1" ht="17.45" customHeight="1">
      <c r="A227" s="52"/>
      <c r="B227" s="168"/>
      <c r="C227" s="509" t="s">
        <v>379</v>
      </c>
      <c r="D227" s="513">
        <v>36000</v>
      </c>
      <c r="E227" s="511">
        <f t="shared" si="8"/>
        <v>36000</v>
      </c>
      <c r="F227" s="511">
        <f t="shared" si="10"/>
        <v>0</v>
      </c>
      <c r="G227" s="512">
        <f t="shared" si="9"/>
        <v>0</v>
      </c>
      <c r="H227" s="497" t="s">
        <v>374</v>
      </c>
      <c r="I227" s="109">
        <v>9000000</v>
      </c>
      <c r="J227" s="504" t="s">
        <v>40</v>
      </c>
      <c r="K227" s="505" t="s">
        <v>50</v>
      </c>
      <c r="L227" s="506">
        <v>4</v>
      </c>
      <c r="M227" s="506" t="s">
        <v>60</v>
      </c>
      <c r="N227" s="507" t="s">
        <v>52</v>
      </c>
      <c r="O227" s="109">
        <f t="shared" si="11"/>
        <v>36000000</v>
      </c>
      <c r="P227" s="508" t="s">
        <v>40</v>
      </c>
    </row>
    <row r="228" spans="1:16" s="246" customFormat="1" ht="17.45" customHeight="1">
      <c r="A228" s="356"/>
      <c r="B228" s="168"/>
      <c r="C228" s="496" t="s">
        <v>380</v>
      </c>
      <c r="D228" s="347">
        <v>45000</v>
      </c>
      <c r="E228" s="364">
        <f t="shared" si="8"/>
        <v>45000</v>
      </c>
      <c r="F228" s="364">
        <f t="shared" si="10"/>
        <v>0</v>
      </c>
      <c r="G228" s="349">
        <f t="shared" si="9"/>
        <v>0</v>
      </c>
      <c r="H228" s="497" t="s">
        <v>374</v>
      </c>
      <c r="I228" s="109">
        <v>11250000</v>
      </c>
      <c r="J228" s="504" t="s">
        <v>40</v>
      </c>
      <c r="K228" s="505" t="s">
        <v>50</v>
      </c>
      <c r="L228" s="506">
        <v>4</v>
      </c>
      <c r="M228" s="506" t="s">
        <v>60</v>
      </c>
      <c r="N228" s="507" t="s">
        <v>52</v>
      </c>
      <c r="O228" s="109">
        <f t="shared" si="11"/>
        <v>45000000</v>
      </c>
      <c r="P228" s="508" t="s">
        <v>40</v>
      </c>
    </row>
    <row r="229" spans="1:16" s="246" customFormat="1" ht="17.45" customHeight="1">
      <c r="A229" s="278"/>
      <c r="B229" s="85"/>
      <c r="C229" s="509" t="s">
        <v>381</v>
      </c>
      <c r="D229" s="513">
        <v>40000</v>
      </c>
      <c r="E229" s="511">
        <f t="shared" si="8"/>
        <v>40000</v>
      </c>
      <c r="F229" s="511">
        <f t="shared" si="10"/>
        <v>0</v>
      </c>
      <c r="G229" s="512">
        <f t="shared" si="9"/>
        <v>0</v>
      </c>
      <c r="H229" s="514" t="s">
        <v>374</v>
      </c>
      <c r="I229" s="109">
        <v>10000000</v>
      </c>
      <c r="J229" s="504" t="s">
        <v>40</v>
      </c>
      <c r="K229" s="505" t="s">
        <v>50</v>
      </c>
      <c r="L229" s="506">
        <v>4</v>
      </c>
      <c r="M229" s="506" t="s">
        <v>60</v>
      </c>
      <c r="N229" s="507" t="s">
        <v>52</v>
      </c>
      <c r="O229" s="109">
        <f t="shared" si="11"/>
        <v>40000000</v>
      </c>
      <c r="P229" s="508" t="s">
        <v>40</v>
      </c>
    </row>
    <row r="230" spans="1:16" s="246" customFormat="1" ht="18" customHeight="1">
      <c r="A230" s="278"/>
      <c r="B230" s="85"/>
      <c r="C230" s="496" t="s">
        <v>382</v>
      </c>
      <c r="D230" s="347">
        <v>40000</v>
      </c>
      <c r="E230" s="364">
        <f t="shared" si="8"/>
        <v>40000</v>
      </c>
      <c r="F230" s="364">
        <f t="shared" si="10"/>
        <v>0</v>
      </c>
      <c r="G230" s="349">
        <f t="shared" si="9"/>
        <v>0</v>
      </c>
      <c r="H230" s="497" t="s">
        <v>374</v>
      </c>
      <c r="I230" s="109">
        <v>10000000</v>
      </c>
      <c r="J230" s="504" t="s">
        <v>40</v>
      </c>
      <c r="K230" s="505" t="s">
        <v>50</v>
      </c>
      <c r="L230" s="506">
        <v>4</v>
      </c>
      <c r="M230" s="506" t="s">
        <v>60</v>
      </c>
      <c r="N230" s="507" t="s">
        <v>52</v>
      </c>
      <c r="O230" s="109">
        <f t="shared" si="11"/>
        <v>40000000</v>
      </c>
      <c r="P230" s="508" t="s">
        <v>40</v>
      </c>
    </row>
    <row r="231" spans="1:16" s="246" customFormat="1" ht="17.45" customHeight="1">
      <c r="A231" s="435"/>
      <c r="B231" s="436"/>
      <c r="C231" s="515" t="s">
        <v>383</v>
      </c>
      <c r="D231" s="510">
        <v>390000</v>
      </c>
      <c r="E231" s="511">
        <f t="shared" si="8"/>
        <v>390000</v>
      </c>
      <c r="F231" s="511">
        <f>+E231-D231</f>
        <v>0</v>
      </c>
      <c r="G231" s="512">
        <f t="shared" si="9"/>
        <v>0</v>
      </c>
      <c r="H231" s="497" t="s">
        <v>384</v>
      </c>
      <c r="I231" s="109">
        <v>32500000</v>
      </c>
      <c r="J231" s="504" t="s">
        <v>40</v>
      </c>
      <c r="K231" s="505" t="s">
        <v>50</v>
      </c>
      <c r="L231" s="506">
        <v>12</v>
      </c>
      <c r="M231" s="506" t="s">
        <v>60</v>
      </c>
      <c r="N231" s="507" t="s">
        <v>52</v>
      </c>
      <c r="O231" s="109">
        <f t="shared" si="11"/>
        <v>390000000</v>
      </c>
      <c r="P231" s="508" t="s">
        <v>40</v>
      </c>
    </row>
    <row r="232" spans="1:16" s="246" customFormat="1" ht="17.45" customHeight="1">
      <c r="A232" s="278"/>
      <c r="B232" s="85"/>
      <c r="C232" s="496" t="s">
        <v>385</v>
      </c>
      <c r="D232" s="347">
        <v>40000</v>
      </c>
      <c r="E232" s="364">
        <f t="shared" si="8"/>
        <v>40000</v>
      </c>
      <c r="F232" s="364">
        <f>E232-D232</f>
        <v>0</v>
      </c>
      <c r="G232" s="349">
        <f t="shared" si="9"/>
        <v>0</v>
      </c>
      <c r="H232" s="497" t="s">
        <v>374</v>
      </c>
      <c r="I232" s="109">
        <v>10000000</v>
      </c>
      <c r="J232" s="504" t="s">
        <v>40</v>
      </c>
      <c r="K232" s="505" t="s">
        <v>50</v>
      </c>
      <c r="L232" s="506">
        <v>4</v>
      </c>
      <c r="M232" s="506" t="s">
        <v>60</v>
      </c>
      <c r="N232" s="507" t="s">
        <v>52</v>
      </c>
      <c r="O232" s="109">
        <f t="shared" si="11"/>
        <v>40000000</v>
      </c>
      <c r="P232" s="508" t="s">
        <v>40</v>
      </c>
    </row>
    <row r="233" spans="1:16" s="246" customFormat="1" ht="17.45" customHeight="1">
      <c r="A233" s="356"/>
      <c r="B233" s="168"/>
      <c r="C233" s="515" t="s">
        <v>386</v>
      </c>
      <c r="D233" s="510">
        <v>18000</v>
      </c>
      <c r="E233" s="511">
        <f t="shared" si="8"/>
        <v>18000</v>
      </c>
      <c r="F233" s="511">
        <f>+E233-D233</f>
        <v>0</v>
      </c>
      <c r="G233" s="512">
        <f t="shared" si="9"/>
        <v>0</v>
      </c>
      <c r="H233" s="497" t="s">
        <v>374</v>
      </c>
      <c r="I233" s="109">
        <v>4500000</v>
      </c>
      <c r="J233" s="504" t="s">
        <v>40</v>
      </c>
      <c r="K233" s="505" t="s">
        <v>50</v>
      </c>
      <c r="L233" s="506">
        <v>4</v>
      </c>
      <c r="M233" s="506" t="s">
        <v>60</v>
      </c>
      <c r="N233" s="507" t="s">
        <v>52</v>
      </c>
      <c r="O233" s="109">
        <f t="shared" si="11"/>
        <v>18000000</v>
      </c>
      <c r="P233" s="508" t="s">
        <v>40</v>
      </c>
    </row>
    <row r="234" spans="1:16" s="246" customFormat="1" ht="17.45" customHeight="1">
      <c r="A234" s="278"/>
      <c r="B234" s="85"/>
      <c r="C234" s="503" t="s">
        <v>387</v>
      </c>
      <c r="D234" s="363">
        <v>28000</v>
      </c>
      <c r="E234" s="364">
        <f t="shared" si="8"/>
        <v>28000</v>
      </c>
      <c r="F234" s="364">
        <f>E234-D234</f>
        <v>0</v>
      </c>
      <c r="G234" s="349">
        <f t="shared" si="9"/>
        <v>0</v>
      </c>
      <c r="H234" s="497" t="s">
        <v>374</v>
      </c>
      <c r="I234" s="109">
        <v>7000000</v>
      </c>
      <c r="J234" s="504" t="s">
        <v>40</v>
      </c>
      <c r="K234" s="505" t="s">
        <v>50</v>
      </c>
      <c r="L234" s="506">
        <v>4</v>
      </c>
      <c r="M234" s="506" t="s">
        <v>60</v>
      </c>
      <c r="N234" s="507" t="s">
        <v>52</v>
      </c>
      <c r="O234" s="109">
        <f t="shared" si="11"/>
        <v>28000000</v>
      </c>
      <c r="P234" s="508" t="s">
        <v>40</v>
      </c>
    </row>
    <row r="235" spans="1:16" s="246" customFormat="1" ht="17.45" customHeight="1">
      <c r="A235" s="278"/>
      <c r="B235" s="85"/>
      <c r="C235" s="503" t="s">
        <v>388</v>
      </c>
      <c r="D235" s="363">
        <v>2000</v>
      </c>
      <c r="E235" s="364">
        <f t="shared" si="8"/>
        <v>2000</v>
      </c>
      <c r="F235" s="364">
        <f>E235-D235</f>
        <v>0</v>
      </c>
      <c r="G235" s="349">
        <f t="shared" si="9"/>
        <v>0</v>
      </c>
      <c r="H235" s="497" t="s">
        <v>374</v>
      </c>
      <c r="I235" s="109">
        <v>500000</v>
      </c>
      <c r="J235" s="504" t="s">
        <v>40</v>
      </c>
      <c r="K235" s="505" t="s">
        <v>50</v>
      </c>
      <c r="L235" s="506">
        <v>4</v>
      </c>
      <c r="M235" s="506" t="s">
        <v>60</v>
      </c>
      <c r="N235" s="507" t="s">
        <v>52</v>
      </c>
      <c r="O235" s="109">
        <f t="shared" si="11"/>
        <v>2000000</v>
      </c>
      <c r="P235" s="508" t="s">
        <v>40</v>
      </c>
    </row>
    <row r="236" spans="1:16" s="246" customFormat="1" ht="17.45" customHeight="1">
      <c r="A236" s="278"/>
      <c r="B236" s="85"/>
      <c r="C236" s="496" t="s">
        <v>389</v>
      </c>
      <c r="D236" s="363">
        <v>20000</v>
      </c>
      <c r="E236" s="364">
        <f t="shared" si="8"/>
        <v>20000</v>
      </c>
      <c r="F236" s="364">
        <f t="shared" ref="F236:F299" si="12">+E236-D236</f>
        <v>0</v>
      </c>
      <c r="G236" s="349">
        <f t="shared" si="9"/>
        <v>0</v>
      </c>
      <c r="H236" s="514" t="s">
        <v>374</v>
      </c>
      <c r="I236" s="109">
        <v>5000000</v>
      </c>
      <c r="J236" s="504" t="s">
        <v>40</v>
      </c>
      <c r="K236" s="505" t="s">
        <v>50</v>
      </c>
      <c r="L236" s="506">
        <v>4</v>
      </c>
      <c r="M236" s="506" t="s">
        <v>60</v>
      </c>
      <c r="N236" s="507" t="s">
        <v>52</v>
      </c>
      <c r="O236" s="109">
        <f t="shared" si="11"/>
        <v>20000000</v>
      </c>
      <c r="P236" s="508" t="s">
        <v>40</v>
      </c>
    </row>
    <row r="237" spans="1:16" s="246" customFormat="1" ht="17.45" customHeight="1">
      <c r="A237" s="278"/>
      <c r="B237" s="85"/>
      <c r="C237" s="516" t="s">
        <v>390</v>
      </c>
      <c r="D237" s="464">
        <v>2520</v>
      </c>
      <c r="E237" s="364">
        <f t="shared" si="8"/>
        <v>2520</v>
      </c>
      <c r="F237" s="364">
        <f t="shared" si="12"/>
        <v>0</v>
      </c>
      <c r="G237" s="349">
        <f t="shared" si="9"/>
        <v>0</v>
      </c>
      <c r="H237" s="514" t="s">
        <v>374</v>
      </c>
      <c r="I237" s="109">
        <v>2520000</v>
      </c>
      <c r="J237" s="504" t="s">
        <v>40</v>
      </c>
      <c r="K237" s="505" t="s">
        <v>50</v>
      </c>
      <c r="L237" s="506">
        <v>1</v>
      </c>
      <c r="M237" s="506" t="s">
        <v>60</v>
      </c>
      <c r="N237" s="507" t="s">
        <v>52</v>
      </c>
      <c r="O237" s="109">
        <f>I237*L237</f>
        <v>2520000</v>
      </c>
      <c r="P237" s="508" t="s">
        <v>40</v>
      </c>
    </row>
    <row r="238" spans="1:16" s="246" customFormat="1" ht="17.45" customHeight="1">
      <c r="A238" s="278"/>
      <c r="B238" s="85"/>
      <c r="C238" s="516" t="s">
        <v>391</v>
      </c>
      <c r="D238" s="464">
        <v>2880</v>
      </c>
      <c r="E238" s="364">
        <f t="shared" si="8"/>
        <v>2880</v>
      </c>
      <c r="F238" s="364">
        <f t="shared" si="12"/>
        <v>0</v>
      </c>
      <c r="G238" s="349">
        <f t="shared" si="9"/>
        <v>0</v>
      </c>
      <c r="H238" s="514" t="s">
        <v>374</v>
      </c>
      <c r="I238" s="109">
        <v>2880000</v>
      </c>
      <c r="J238" s="504" t="s">
        <v>40</v>
      </c>
      <c r="K238" s="505" t="s">
        <v>50</v>
      </c>
      <c r="L238" s="506">
        <v>1</v>
      </c>
      <c r="M238" s="506" t="s">
        <v>60</v>
      </c>
      <c r="N238" s="507" t="s">
        <v>52</v>
      </c>
      <c r="O238" s="109">
        <f>I238*L238</f>
        <v>2880000</v>
      </c>
      <c r="P238" s="508" t="s">
        <v>40</v>
      </c>
    </row>
    <row r="239" spans="1:16" s="246" customFormat="1" ht="17.45" customHeight="1">
      <c r="A239" s="278"/>
      <c r="B239" s="85"/>
      <c r="C239" s="516" t="s">
        <v>392</v>
      </c>
      <c r="D239" s="464">
        <v>3821</v>
      </c>
      <c r="E239" s="364">
        <f t="shared" si="8"/>
        <v>3821.12</v>
      </c>
      <c r="F239" s="364">
        <f t="shared" si="12"/>
        <v>0.11999999999989086</v>
      </c>
      <c r="G239" s="349">
        <f t="shared" si="9"/>
        <v>3.1405391258804206E-3</v>
      </c>
      <c r="H239" s="514" t="s">
        <v>374</v>
      </c>
      <c r="I239" s="109">
        <v>1910560</v>
      </c>
      <c r="J239" s="504" t="s">
        <v>40</v>
      </c>
      <c r="K239" s="505" t="s">
        <v>50</v>
      </c>
      <c r="L239" s="506">
        <v>2</v>
      </c>
      <c r="M239" s="506" t="s">
        <v>60</v>
      </c>
      <c r="N239" s="507" t="s">
        <v>52</v>
      </c>
      <c r="O239" s="109">
        <f>I239*L239</f>
        <v>3821120</v>
      </c>
      <c r="P239" s="508" t="s">
        <v>40</v>
      </c>
    </row>
    <row r="240" spans="1:16" s="246" customFormat="1" ht="17.45" customHeight="1">
      <c r="A240" s="278"/>
      <c r="B240" s="85"/>
      <c r="C240" s="516" t="s">
        <v>393</v>
      </c>
      <c r="D240" s="464">
        <v>2520</v>
      </c>
      <c r="E240" s="364">
        <f t="shared" si="8"/>
        <v>2520</v>
      </c>
      <c r="F240" s="364">
        <f t="shared" si="12"/>
        <v>0</v>
      </c>
      <c r="G240" s="349">
        <f t="shared" si="9"/>
        <v>0</v>
      </c>
      <c r="H240" s="514" t="s">
        <v>374</v>
      </c>
      <c r="I240" s="109">
        <v>2520000</v>
      </c>
      <c r="J240" s="504" t="s">
        <v>40</v>
      </c>
      <c r="K240" s="505" t="s">
        <v>50</v>
      </c>
      <c r="L240" s="506">
        <v>1</v>
      </c>
      <c r="M240" s="506" t="s">
        <v>60</v>
      </c>
      <c r="N240" s="507" t="s">
        <v>52</v>
      </c>
      <c r="O240" s="109">
        <f>I240*L240</f>
        <v>2520000</v>
      </c>
      <c r="P240" s="508" t="s">
        <v>40</v>
      </c>
    </row>
    <row r="241" spans="1:16" s="246" customFormat="1" ht="17.45" customHeight="1">
      <c r="A241" s="278"/>
      <c r="B241" s="85"/>
      <c r="C241" s="503" t="s">
        <v>394</v>
      </c>
      <c r="D241" s="364">
        <v>2520</v>
      </c>
      <c r="E241" s="364">
        <f t="shared" si="8"/>
        <v>2520</v>
      </c>
      <c r="F241" s="364">
        <f t="shared" si="12"/>
        <v>0</v>
      </c>
      <c r="G241" s="349">
        <f t="shared" si="9"/>
        <v>0</v>
      </c>
      <c r="H241" s="514" t="s">
        <v>374</v>
      </c>
      <c r="I241" s="109">
        <v>2520000</v>
      </c>
      <c r="J241" s="504" t="s">
        <v>40</v>
      </c>
      <c r="K241" s="505" t="s">
        <v>50</v>
      </c>
      <c r="L241" s="506">
        <v>1</v>
      </c>
      <c r="M241" s="506" t="s">
        <v>60</v>
      </c>
      <c r="N241" s="507" t="s">
        <v>52</v>
      </c>
      <c r="O241" s="109">
        <f>I241*L241</f>
        <v>2520000</v>
      </c>
      <c r="P241" s="508" t="s">
        <v>40</v>
      </c>
    </row>
    <row r="242" spans="1:16" s="246" customFormat="1" ht="17.45" customHeight="1">
      <c r="A242" s="278"/>
      <c r="B242" s="85"/>
      <c r="C242" s="517" t="s">
        <v>395</v>
      </c>
      <c r="D242" s="518">
        <v>3600</v>
      </c>
      <c r="E242" s="511">
        <f t="shared" si="8"/>
        <v>3600</v>
      </c>
      <c r="F242" s="511">
        <f t="shared" si="12"/>
        <v>0</v>
      </c>
      <c r="G242" s="512">
        <f t="shared" si="9"/>
        <v>0</v>
      </c>
      <c r="H242" s="497" t="s">
        <v>374</v>
      </c>
      <c r="I242" s="109">
        <v>3600000</v>
      </c>
      <c r="J242" s="504" t="s">
        <v>40</v>
      </c>
      <c r="K242" s="505" t="s">
        <v>50</v>
      </c>
      <c r="L242" s="506">
        <v>1</v>
      </c>
      <c r="M242" s="506" t="s">
        <v>60</v>
      </c>
      <c r="N242" s="507" t="s">
        <v>52</v>
      </c>
      <c r="O242" s="109">
        <f t="shared" si="11"/>
        <v>3600000</v>
      </c>
      <c r="P242" s="508" t="s">
        <v>40</v>
      </c>
    </row>
    <row r="243" spans="1:16" s="246" customFormat="1" ht="17.45" customHeight="1">
      <c r="A243" s="278"/>
      <c r="B243" s="85"/>
      <c r="C243" s="519" t="s">
        <v>396</v>
      </c>
      <c r="D243" s="463">
        <v>3600</v>
      </c>
      <c r="E243" s="364">
        <f t="shared" si="8"/>
        <v>3600</v>
      </c>
      <c r="F243" s="364">
        <f t="shared" si="12"/>
        <v>0</v>
      </c>
      <c r="G243" s="349">
        <f t="shared" si="9"/>
        <v>0</v>
      </c>
      <c r="H243" s="497" t="s">
        <v>384</v>
      </c>
      <c r="I243" s="109">
        <v>3600000</v>
      </c>
      <c r="J243" s="504" t="s">
        <v>40</v>
      </c>
      <c r="K243" s="505" t="s">
        <v>50</v>
      </c>
      <c r="L243" s="506">
        <v>1</v>
      </c>
      <c r="M243" s="506" t="s">
        <v>60</v>
      </c>
      <c r="N243" s="507" t="s">
        <v>52</v>
      </c>
      <c r="O243" s="109">
        <f t="shared" si="11"/>
        <v>3600000</v>
      </c>
      <c r="P243" s="508" t="s">
        <v>40</v>
      </c>
    </row>
    <row r="244" spans="1:16" s="246" customFormat="1" ht="17.45" customHeight="1">
      <c r="A244" s="278"/>
      <c r="B244" s="85"/>
      <c r="C244" s="496" t="s">
        <v>397</v>
      </c>
      <c r="D244" s="363">
        <v>3960</v>
      </c>
      <c r="E244" s="364">
        <f t="shared" si="8"/>
        <v>3960</v>
      </c>
      <c r="F244" s="364">
        <f t="shared" si="12"/>
        <v>0</v>
      </c>
      <c r="G244" s="349">
        <f>F244/D244*100</f>
        <v>0</v>
      </c>
      <c r="H244" s="497" t="s">
        <v>374</v>
      </c>
      <c r="I244" s="109">
        <v>3960000</v>
      </c>
      <c r="J244" s="504" t="s">
        <v>40</v>
      </c>
      <c r="K244" s="505" t="s">
        <v>50</v>
      </c>
      <c r="L244" s="506">
        <v>1</v>
      </c>
      <c r="M244" s="506" t="s">
        <v>60</v>
      </c>
      <c r="N244" s="507" t="s">
        <v>52</v>
      </c>
      <c r="O244" s="109">
        <f t="shared" si="11"/>
        <v>3960000</v>
      </c>
      <c r="P244" s="508" t="s">
        <v>40</v>
      </c>
    </row>
    <row r="245" spans="1:16" s="246" customFormat="1" ht="17.45" customHeight="1">
      <c r="A245" s="356"/>
      <c r="B245" s="168"/>
      <c r="C245" s="517" t="s">
        <v>398</v>
      </c>
      <c r="D245" s="518">
        <v>3240</v>
      </c>
      <c r="E245" s="511">
        <f t="shared" si="8"/>
        <v>3240</v>
      </c>
      <c r="F245" s="511">
        <f t="shared" si="12"/>
        <v>0</v>
      </c>
      <c r="G245" s="512">
        <f>F245/D245*100</f>
        <v>0</v>
      </c>
      <c r="H245" s="497" t="s">
        <v>374</v>
      </c>
      <c r="I245" s="109">
        <v>3240000</v>
      </c>
      <c r="J245" s="504" t="s">
        <v>40</v>
      </c>
      <c r="K245" s="505" t="s">
        <v>50</v>
      </c>
      <c r="L245" s="506">
        <v>1</v>
      </c>
      <c r="M245" s="506" t="s">
        <v>60</v>
      </c>
      <c r="N245" s="507" t="s">
        <v>52</v>
      </c>
      <c r="O245" s="109">
        <f t="shared" si="11"/>
        <v>3240000</v>
      </c>
      <c r="P245" s="508" t="s">
        <v>40</v>
      </c>
    </row>
    <row r="246" spans="1:16" s="246" customFormat="1" ht="17.45" customHeight="1">
      <c r="A246" s="278"/>
      <c r="B246" s="85"/>
      <c r="C246" s="519" t="s">
        <v>399</v>
      </c>
      <c r="D246" s="463">
        <v>3600</v>
      </c>
      <c r="E246" s="511">
        <f t="shared" si="8"/>
        <v>3240</v>
      </c>
      <c r="F246" s="511">
        <f t="shared" si="12"/>
        <v>-360</v>
      </c>
      <c r="G246" s="349">
        <f>F246/D246*100</f>
        <v>-10</v>
      </c>
      <c r="H246" s="497" t="s">
        <v>384</v>
      </c>
      <c r="I246" s="109">
        <v>3240000</v>
      </c>
      <c r="J246" s="504" t="s">
        <v>40</v>
      </c>
      <c r="K246" s="505" t="s">
        <v>50</v>
      </c>
      <c r="L246" s="506">
        <v>1</v>
      </c>
      <c r="M246" s="506" t="s">
        <v>60</v>
      </c>
      <c r="N246" s="507" t="s">
        <v>52</v>
      </c>
      <c r="O246" s="109">
        <f t="shared" si="11"/>
        <v>3240000</v>
      </c>
      <c r="P246" s="508" t="s">
        <v>40</v>
      </c>
    </row>
    <row r="247" spans="1:16" s="246" customFormat="1" ht="17.45" customHeight="1">
      <c r="A247" s="435"/>
      <c r="B247" s="436"/>
      <c r="C247" s="503" t="s">
        <v>400</v>
      </c>
      <c r="D247" s="463">
        <v>3600</v>
      </c>
      <c r="E247" s="511">
        <f t="shared" si="8"/>
        <v>3600</v>
      </c>
      <c r="F247" s="511">
        <f t="shared" si="12"/>
        <v>0</v>
      </c>
      <c r="G247" s="349">
        <f>F247/D247*100</f>
        <v>0</v>
      </c>
      <c r="H247" s="497" t="s">
        <v>374</v>
      </c>
      <c r="I247" s="109">
        <v>3600000</v>
      </c>
      <c r="J247" s="504" t="s">
        <v>40</v>
      </c>
      <c r="K247" s="505" t="s">
        <v>50</v>
      </c>
      <c r="L247" s="506">
        <v>1</v>
      </c>
      <c r="M247" s="506" t="s">
        <v>60</v>
      </c>
      <c r="N247" s="507" t="s">
        <v>52</v>
      </c>
      <c r="O247" s="109">
        <f t="shared" si="11"/>
        <v>3600000</v>
      </c>
      <c r="P247" s="508" t="s">
        <v>40</v>
      </c>
    </row>
    <row r="248" spans="1:16" s="246" customFormat="1" ht="17.45" customHeight="1">
      <c r="A248" s="278"/>
      <c r="B248" s="85"/>
      <c r="C248" s="517" t="s">
        <v>401</v>
      </c>
      <c r="D248" s="463">
        <v>2520</v>
      </c>
      <c r="E248" s="511">
        <f t="shared" si="8"/>
        <v>2520</v>
      </c>
      <c r="F248" s="511">
        <f t="shared" si="12"/>
        <v>0</v>
      </c>
      <c r="G248" s="512">
        <f>+F248/D248*100</f>
        <v>0</v>
      </c>
      <c r="H248" s="497" t="s">
        <v>374</v>
      </c>
      <c r="I248" s="109">
        <v>2520000</v>
      </c>
      <c r="J248" s="504" t="s">
        <v>40</v>
      </c>
      <c r="K248" s="505" t="s">
        <v>50</v>
      </c>
      <c r="L248" s="506">
        <v>1</v>
      </c>
      <c r="M248" s="506" t="s">
        <v>60</v>
      </c>
      <c r="N248" s="507" t="s">
        <v>52</v>
      </c>
      <c r="O248" s="109">
        <f t="shared" si="11"/>
        <v>2520000</v>
      </c>
      <c r="P248" s="508" t="s">
        <v>40</v>
      </c>
    </row>
    <row r="249" spans="1:16" s="246" customFormat="1" ht="17.45" customHeight="1">
      <c r="A249" s="278"/>
      <c r="B249" s="85"/>
      <c r="C249" s="503" t="s">
        <v>402</v>
      </c>
      <c r="D249" s="363">
        <v>3600</v>
      </c>
      <c r="E249" s="511">
        <f t="shared" si="8"/>
        <v>3600</v>
      </c>
      <c r="F249" s="511">
        <f t="shared" si="12"/>
        <v>0</v>
      </c>
      <c r="G249" s="512">
        <f>+F249/D249*100</f>
        <v>0</v>
      </c>
      <c r="H249" s="520" t="s">
        <v>384</v>
      </c>
      <c r="I249" s="102">
        <v>3600000</v>
      </c>
      <c r="J249" s="521" t="s">
        <v>40</v>
      </c>
      <c r="K249" s="522" t="s">
        <v>50</v>
      </c>
      <c r="L249" s="523">
        <v>1</v>
      </c>
      <c r="M249" s="523" t="s">
        <v>60</v>
      </c>
      <c r="N249" s="524" t="s">
        <v>52</v>
      </c>
      <c r="O249" s="102">
        <f t="shared" si="11"/>
        <v>3600000</v>
      </c>
      <c r="P249" s="525" t="s">
        <v>40</v>
      </c>
    </row>
    <row r="250" spans="1:16" s="246" customFormat="1" ht="17.45" customHeight="1">
      <c r="A250" s="356" t="s">
        <v>403</v>
      </c>
      <c r="B250" s="168" t="s">
        <v>403</v>
      </c>
      <c r="C250" s="517" t="s">
        <v>404</v>
      </c>
      <c r="D250" s="518">
        <v>4320</v>
      </c>
      <c r="E250" s="511">
        <f t="shared" si="8"/>
        <v>4320</v>
      </c>
      <c r="F250" s="511">
        <f t="shared" si="12"/>
        <v>0</v>
      </c>
      <c r="G250" s="512">
        <f>+F250/D250*100</f>
        <v>0</v>
      </c>
      <c r="H250" s="497" t="s">
        <v>374</v>
      </c>
      <c r="I250" s="109">
        <v>4320000</v>
      </c>
      <c r="J250" s="504" t="s">
        <v>40</v>
      </c>
      <c r="K250" s="505" t="s">
        <v>50</v>
      </c>
      <c r="L250" s="506">
        <v>1</v>
      </c>
      <c r="M250" s="506" t="s">
        <v>60</v>
      </c>
      <c r="N250" s="507" t="s">
        <v>52</v>
      </c>
      <c r="O250" s="109">
        <f t="shared" si="11"/>
        <v>4320000</v>
      </c>
      <c r="P250" s="508" t="s">
        <v>40</v>
      </c>
    </row>
    <row r="251" spans="1:16" s="246" customFormat="1" ht="17.45" customHeight="1">
      <c r="A251" s="278"/>
      <c r="B251" s="85"/>
      <c r="C251" s="519" t="s">
        <v>405</v>
      </c>
      <c r="D251" s="463">
        <v>3600</v>
      </c>
      <c r="E251" s="511">
        <f t="shared" si="8"/>
        <v>3240</v>
      </c>
      <c r="F251" s="511">
        <f t="shared" si="12"/>
        <v>-360</v>
      </c>
      <c r="G251" s="512">
        <f>+F251/D251*100</f>
        <v>-10</v>
      </c>
      <c r="H251" s="497" t="s">
        <v>374</v>
      </c>
      <c r="I251" s="109">
        <v>3240000</v>
      </c>
      <c r="J251" s="504" t="s">
        <v>40</v>
      </c>
      <c r="K251" s="505" t="s">
        <v>50</v>
      </c>
      <c r="L251" s="506">
        <v>1</v>
      </c>
      <c r="M251" s="506" t="s">
        <v>60</v>
      </c>
      <c r="N251" s="507" t="s">
        <v>52</v>
      </c>
      <c r="O251" s="109">
        <f t="shared" si="11"/>
        <v>3240000</v>
      </c>
      <c r="P251" s="508" t="s">
        <v>40</v>
      </c>
    </row>
    <row r="252" spans="1:16" s="246" customFormat="1" ht="17.45" customHeight="1">
      <c r="A252" s="278"/>
      <c r="B252" s="85"/>
      <c r="C252" s="519" t="s">
        <v>406</v>
      </c>
      <c r="D252" s="463">
        <v>3881</v>
      </c>
      <c r="E252" s="364">
        <f t="shared" si="8"/>
        <v>3880.85</v>
      </c>
      <c r="F252" s="364">
        <f t="shared" si="12"/>
        <v>-0.15000000000009095</v>
      </c>
      <c r="G252" s="349">
        <f>F252/D252*100</f>
        <v>-3.8649832517415861E-3</v>
      </c>
      <c r="H252" s="497" t="s">
        <v>374</v>
      </c>
      <c r="I252" s="109">
        <v>1940425</v>
      </c>
      <c r="J252" s="504" t="s">
        <v>40</v>
      </c>
      <c r="K252" s="505" t="s">
        <v>50</v>
      </c>
      <c r="L252" s="506">
        <v>2</v>
      </c>
      <c r="M252" s="506" t="s">
        <v>60</v>
      </c>
      <c r="N252" s="507" t="s">
        <v>52</v>
      </c>
      <c r="O252" s="109">
        <f t="shared" si="11"/>
        <v>3880850</v>
      </c>
      <c r="P252" s="508" t="s">
        <v>40</v>
      </c>
    </row>
    <row r="253" spans="1:16" s="246" customFormat="1" ht="17.45" customHeight="1">
      <c r="A253" s="278"/>
      <c r="B253" s="85"/>
      <c r="C253" s="496" t="s">
        <v>407</v>
      </c>
      <c r="D253" s="463">
        <v>3600</v>
      </c>
      <c r="E253" s="364">
        <f t="shared" si="8"/>
        <v>3600</v>
      </c>
      <c r="F253" s="364">
        <f t="shared" si="12"/>
        <v>0</v>
      </c>
      <c r="G253" s="349">
        <f>F253/D253*100</f>
        <v>0</v>
      </c>
      <c r="H253" s="514" t="s">
        <v>374</v>
      </c>
      <c r="I253" s="109">
        <v>3600000</v>
      </c>
      <c r="J253" s="504" t="s">
        <v>40</v>
      </c>
      <c r="K253" s="505" t="s">
        <v>50</v>
      </c>
      <c r="L253" s="506">
        <v>1</v>
      </c>
      <c r="M253" s="506" t="s">
        <v>60</v>
      </c>
      <c r="N253" s="507" t="s">
        <v>52</v>
      </c>
      <c r="O253" s="109">
        <f t="shared" si="11"/>
        <v>3600000</v>
      </c>
      <c r="P253" s="508" t="s">
        <v>40</v>
      </c>
    </row>
    <row r="254" spans="1:16" s="246" customFormat="1" ht="17.45" customHeight="1">
      <c r="A254" s="278"/>
      <c r="B254" s="85"/>
      <c r="C254" s="515" t="s">
        <v>408</v>
      </c>
      <c r="D254" s="463">
        <v>4320</v>
      </c>
      <c r="E254" s="364">
        <f t="shared" si="8"/>
        <v>4320</v>
      </c>
      <c r="F254" s="364">
        <f t="shared" si="12"/>
        <v>0</v>
      </c>
      <c r="G254" s="349">
        <f>F254/D254*100</f>
        <v>0</v>
      </c>
      <c r="H254" s="497" t="s">
        <v>374</v>
      </c>
      <c r="I254" s="109">
        <v>4320000</v>
      </c>
      <c r="J254" s="504" t="s">
        <v>40</v>
      </c>
      <c r="K254" s="505" t="s">
        <v>50</v>
      </c>
      <c r="L254" s="506">
        <v>1</v>
      </c>
      <c r="M254" s="506" t="s">
        <v>60</v>
      </c>
      <c r="N254" s="507" t="s">
        <v>52</v>
      </c>
      <c r="O254" s="109">
        <f t="shared" si="11"/>
        <v>4320000</v>
      </c>
      <c r="P254" s="508" t="s">
        <v>40</v>
      </c>
    </row>
    <row r="255" spans="1:16" s="246" customFormat="1" ht="17.45" customHeight="1">
      <c r="A255" s="356"/>
      <c r="B255" s="168"/>
      <c r="C255" s="496" t="s">
        <v>409</v>
      </c>
      <c r="D255" s="363">
        <v>2400</v>
      </c>
      <c r="E255" s="364">
        <f t="shared" si="8"/>
        <v>2400</v>
      </c>
      <c r="F255" s="364">
        <f t="shared" si="12"/>
        <v>0</v>
      </c>
      <c r="G255" s="349">
        <f t="shared" ref="G255:G270" si="13">+F255/D255*100</f>
        <v>0</v>
      </c>
      <c r="H255" s="497" t="s">
        <v>374</v>
      </c>
      <c r="I255" s="109">
        <v>2400000</v>
      </c>
      <c r="J255" s="504" t="s">
        <v>40</v>
      </c>
      <c r="K255" s="505" t="s">
        <v>50</v>
      </c>
      <c r="L255" s="506">
        <v>1</v>
      </c>
      <c r="M255" s="506" t="s">
        <v>60</v>
      </c>
      <c r="N255" s="507" t="s">
        <v>52</v>
      </c>
      <c r="O255" s="109">
        <f t="shared" si="11"/>
        <v>2400000</v>
      </c>
      <c r="P255" s="508" t="s">
        <v>40</v>
      </c>
    </row>
    <row r="256" spans="1:16" s="246" customFormat="1" ht="17.45" customHeight="1">
      <c r="A256" s="278"/>
      <c r="B256" s="85"/>
      <c r="C256" s="526" t="s">
        <v>410</v>
      </c>
      <c r="D256" s="511">
        <v>80860</v>
      </c>
      <c r="E256" s="511">
        <f t="shared" si="8"/>
        <v>80859.999960000016</v>
      </c>
      <c r="F256" s="511">
        <f t="shared" si="12"/>
        <v>-3.9999984437599778E-5</v>
      </c>
      <c r="G256" s="512">
        <f t="shared" si="13"/>
        <v>-4.946819742468437E-8</v>
      </c>
      <c r="H256" s="497" t="s">
        <v>374</v>
      </c>
      <c r="I256" s="109">
        <v>6738333.3300000001</v>
      </c>
      <c r="J256" s="504" t="s">
        <v>40</v>
      </c>
      <c r="K256" s="505" t="s">
        <v>50</v>
      </c>
      <c r="L256" s="506">
        <v>12</v>
      </c>
      <c r="M256" s="506" t="s">
        <v>60</v>
      </c>
      <c r="N256" s="507" t="s">
        <v>52</v>
      </c>
      <c r="O256" s="109">
        <f t="shared" si="11"/>
        <v>80859999.960000008</v>
      </c>
      <c r="P256" s="508" t="s">
        <v>40</v>
      </c>
    </row>
    <row r="257" spans="1:16" s="246" customFormat="1" ht="17.45" customHeight="1">
      <c r="A257" s="278"/>
      <c r="B257" s="85"/>
      <c r="C257" s="503" t="s">
        <v>411</v>
      </c>
      <c r="D257" s="363">
        <v>3000</v>
      </c>
      <c r="E257" s="364">
        <f t="shared" si="8"/>
        <v>3000</v>
      </c>
      <c r="F257" s="364">
        <f t="shared" si="12"/>
        <v>0</v>
      </c>
      <c r="G257" s="349">
        <f t="shared" si="13"/>
        <v>0</v>
      </c>
      <c r="H257" s="497" t="s">
        <v>374</v>
      </c>
      <c r="I257" s="109">
        <v>3000000</v>
      </c>
      <c r="J257" s="504" t="s">
        <v>40</v>
      </c>
      <c r="K257" s="505" t="s">
        <v>50</v>
      </c>
      <c r="L257" s="506">
        <v>1</v>
      </c>
      <c r="M257" s="506" t="s">
        <v>60</v>
      </c>
      <c r="N257" s="507" t="s">
        <v>52</v>
      </c>
      <c r="O257" s="109">
        <f t="shared" si="11"/>
        <v>3000000</v>
      </c>
      <c r="P257" s="508" t="s">
        <v>40</v>
      </c>
    </row>
    <row r="258" spans="1:16" s="246" customFormat="1" ht="17.45" customHeight="1">
      <c r="A258" s="278"/>
      <c r="B258" s="85"/>
      <c r="C258" s="509" t="s">
        <v>412</v>
      </c>
      <c r="D258" s="527">
        <v>0</v>
      </c>
      <c r="E258" s="527">
        <f t="shared" si="8"/>
        <v>0</v>
      </c>
      <c r="F258" s="511">
        <f t="shared" si="12"/>
        <v>0</v>
      </c>
      <c r="G258" s="512">
        <v>0</v>
      </c>
      <c r="H258" s="497" t="s">
        <v>413</v>
      </c>
      <c r="I258" s="109">
        <v>0</v>
      </c>
      <c r="J258" s="504" t="s">
        <v>40</v>
      </c>
      <c r="K258" s="505" t="s">
        <v>50</v>
      </c>
      <c r="L258" s="506">
        <v>1</v>
      </c>
      <c r="M258" s="506" t="s">
        <v>60</v>
      </c>
      <c r="N258" s="507" t="s">
        <v>52</v>
      </c>
      <c r="O258" s="109">
        <f t="shared" si="11"/>
        <v>0</v>
      </c>
      <c r="P258" s="508" t="s">
        <v>40</v>
      </c>
    </row>
    <row r="259" spans="1:16" s="246" customFormat="1" ht="17.45" customHeight="1">
      <c r="A259" s="278"/>
      <c r="B259" s="85"/>
      <c r="C259" s="503" t="s">
        <v>414</v>
      </c>
      <c r="D259" s="528">
        <v>0</v>
      </c>
      <c r="E259" s="528">
        <f t="shared" si="8"/>
        <v>0</v>
      </c>
      <c r="F259" s="364">
        <f t="shared" si="12"/>
        <v>0</v>
      </c>
      <c r="G259" s="512">
        <v>0</v>
      </c>
      <c r="H259" s="497" t="s">
        <v>413</v>
      </c>
      <c r="I259" s="109">
        <v>0</v>
      </c>
      <c r="J259" s="504" t="s">
        <v>40</v>
      </c>
      <c r="K259" s="505" t="s">
        <v>50</v>
      </c>
      <c r="L259" s="506">
        <v>1</v>
      </c>
      <c r="M259" s="506" t="s">
        <v>60</v>
      </c>
      <c r="N259" s="507" t="s">
        <v>52</v>
      </c>
      <c r="O259" s="109">
        <f t="shared" si="11"/>
        <v>0</v>
      </c>
      <c r="P259" s="508" t="s">
        <v>40</v>
      </c>
    </row>
    <row r="260" spans="1:16" s="246" customFormat="1" ht="17.45" customHeight="1">
      <c r="A260" s="278"/>
      <c r="B260" s="85"/>
      <c r="C260" s="503" t="s">
        <v>415</v>
      </c>
      <c r="D260" s="363">
        <v>6000</v>
      </c>
      <c r="E260" s="364">
        <f t="shared" si="8"/>
        <v>6000</v>
      </c>
      <c r="F260" s="364">
        <f t="shared" si="12"/>
        <v>0</v>
      </c>
      <c r="G260" s="349">
        <f t="shared" si="13"/>
        <v>0</v>
      </c>
      <c r="H260" s="497" t="s">
        <v>384</v>
      </c>
      <c r="I260" s="109">
        <v>6000000</v>
      </c>
      <c r="J260" s="504" t="s">
        <v>40</v>
      </c>
      <c r="K260" s="505" t="s">
        <v>50</v>
      </c>
      <c r="L260" s="506">
        <v>1</v>
      </c>
      <c r="M260" s="506" t="s">
        <v>60</v>
      </c>
      <c r="N260" s="507" t="s">
        <v>52</v>
      </c>
      <c r="O260" s="109">
        <f t="shared" si="11"/>
        <v>6000000</v>
      </c>
      <c r="P260" s="508" t="s">
        <v>40</v>
      </c>
    </row>
    <row r="261" spans="1:16" s="246" customFormat="1" ht="17.45" customHeight="1">
      <c r="A261" s="356"/>
      <c r="B261" s="168"/>
      <c r="C261" s="509" t="s">
        <v>416</v>
      </c>
      <c r="D261" s="510">
        <v>2700</v>
      </c>
      <c r="E261" s="511">
        <f t="shared" si="8"/>
        <v>2700</v>
      </c>
      <c r="F261" s="511">
        <f t="shared" si="12"/>
        <v>0</v>
      </c>
      <c r="G261" s="512">
        <f t="shared" si="13"/>
        <v>0</v>
      </c>
      <c r="H261" s="497" t="s">
        <v>374</v>
      </c>
      <c r="I261" s="109">
        <v>2700000</v>
      </c>
      <c r="J261" s="504" t="s">
        <v>40</v>
      </c>
      <c r="K261" s="505" t="s">
        <v>50</v>
      </c>
      <c r="L261" s="506">
        <v>1</v>
      </c>
      <c r="M261" s="506" t="s">
        <v>60</v>
      </c>
      <c r="N261" s="507" t="s">
        <v>52</v>
      </c>
      <c r="O261" s="109">
        <f t="shared" si="11"/>
        <v>2700000</v>
      </c>
      <c r="P261" s="508" t="s">
        <v>40</v>
      </c>
    </row>
    <row r="262" spans="1:16" s="246" customFormat="1" ht="17.45" customHeight="1">
      <c r="A262" s="435"/>
      <c r="B262" s="436"/>
      <c r="C262" s="496" t="s">
        <v>417</v>
      </c>
      <c r="D262" s="363">
        <v>7534</v>
      </c>
      <c r="E262" s="364">
        <f t="shared" si="8"/>
        <v>7533.6180000000004</v>
      </c>
      <c r="F262" s="364">
        <f t="shared" si="12"/>
        <v>-0.3819999999996071</v>
      </c>
      <c r="G262" s="349">
        <f t="shared" si="13"/>
        <v>-5.0703477568304631E-3</v>
      </c>
      <c r="H262" s="497" t="s">
        <v>374</v>
      </c>
      <c r="I262" s="109">
        <v>3766809</v>
      </c>
      <c r="J262" s="504" t="s">
        <v>40</v>
      </c>
      <c r="K262" s="505" t="s">
        <v>50</v>
      </c>
      <c r="L262" s="506">
        <v>2</v>
      </c>
      <c r="M262" s="506" t="s">
        <v>60</v>
      </c>
      <c r="N262" s="507" t="s">
        <v>52</v>
      </c>
      <c r="O262" s="109">
        <f t="shared" si="11"/>
        <v>7533618</v>
      </c>
      <c r="P262" s="508" t="s">
        <v>40</v>
      </c>
    </row>
    <row r="263" spans="1:16" s="246" customFormat="1" ht="17.45" customHeight="1">
      <c r="A263" s="278"/>
      <c r="B263" s="85"/>
      <c r="C263" s="519" t="s">
        <v>418</v>
      </c>
      <c r="D263" s="463">
        <v>9816</v>
      </c>
      <c r="E263" s="364">
        <f>O263/1000</f>
        <v>9815.68</v>
      </c>
      <c r="F263" s="364">
        <f t="shared" si="12"/>
        <v>-0.31999999999970896</v>
      </c>
      <c r="G263" s="349">
        <f t="shared" si="13"/>
        <v>-3.2599837000785348E-3</v>
      </c>
      <c r="H263" s="497" t="s">
        <v>374</v>
      </c>
      <c r="I263" s="109">
        <v>4907840</v>
      </c>
      <c r="J263" s="504" t="s">
        <v>40</v>
      </c>
      <c r="K263" s="505" t="s">
        <v>50</v>
      </c>
      <c r="L263" s="506">
        <v>2</v>
      </c>
      <c r="M263" s="506" t="s">
        <v>60</v>
      </c>
      <c r="N263" s="507" t="s">
        <v>52</v>
      </c>
      <c r="O263" s="109">
        <f>I263*L263</f>
        <v>9815680</v>
      </c>
      <c r="P263" s="508" t="s">
        <v>40</v>
      </c>
    </row>
    <row r="264" spans="1:16" s="246" customFormat="1" ht="17.45" customHeight="1">
      <c r="A264" s="356"/>
      <c r="B264" s="168"/>
      <c r="C264" s="516" t="s">
        <v>419</v>
      </c>
      <c r="D264" s="463">
        <v>2700</v>
      </c>
      <c r="E264" s="364">
        <f>O264/1000</f>
        <v>2700</v>
      </c>
      <c r="F264" s="364">
        <f t="shared" si="12"/>
        <v>0</v>
      </c>
      <c r="G264" s="349">
        <f t="shared" si="13"/>
        <v>0</v>
      </c>
      <c r="H264" s="497" t="s">
        <v>384</v>
      </c>
      <c r="I264" s="109">
        <v>225000</v>
      </c>
      <c r="J264" s="504" t="s">
        <v>40</v>
      </c>
      <c r="K264" s="505" t="s">
        <v>50</v>
      </c>
      <c r="L264" s="506">
        <v>12</v>
      </c>
      <c r="M264" s="506" t="s">
        <v>60</v>
      </c>
      <c r="N264" s="507" t="s">
        <v>52</v>
      </c>
      <c r="O264" s="109">
        <f>I264*L264</f>
        <v>2700000</v>
      </c>
      <c r="P264" s="508" t="s">
        <v>40</v>
      </c>
    </row>
    <row r="265" spans="1:16" s="246" customFormat="1" ht="17.45" customHeight="1">
      <c r="A265" s="278"/>
      <c r="B265" s="85"/>
      <c r="C265" s="516" t="s">
        <v>420</v>
      </c>
      <c r="D265" s="463">
        <v>720</v>
      </c>
      <c r="E265" s="364">
        <f t="shared" si="8"/>
        <v>720</v>
      </c>
      <c r="F265" s="364">
        <f t="shared" si="12"/>
        <v>0</v>
      </c>
      <c r="G265" s="349">
        <f t="shared" si="13"/>
        <v>0</v>
      </c>
      <c r="H265" s="497" t="s">
        <v>374</v>
      </c>
      <c r="I265" s="109">
        <v>720000</v>
      </c>
      <c r="J265" s="504" t="s">
        <v>40</v>
      </c>
      <c r="K265" s="505" t="s">
        <v>50</v>
      </c>
      <c r="L265" s="506">
        <v>1</v>
      </c>
      <c r="M265" s="506" t="s">
        <v>60</v>
      </c>
      <c r="N265" s="507" t="s">
        <v>52</v>
      </c>
      <c r="O265" s="109">
        <f t="shared" si="11"/>
        <v>720000</v>
      </c>
      <c r="P265" s="508" t="s">
        <v>40</v>
      </c>
    </row>
    <row r="266" spans="1:16" s="246" customFormat="1" ht="17.45" customHeight="1">
      <c r="A266" s="278"/>
      <c r="B266" s="85"/>
      <c r="C266" s="503" t="s">
        <v>421</v>
      </c>
      <c r="D266" s="363">
        <v>1440</v>
      </c>
      <c r="E266" s="364">
        <f t="shared" si="8"/>
        <v>1440</v>
      </c>
      <c r="F266" s="364">
        <f t="shared" si="12"/>
        <v>0</v>
      </c>
      <c r="G266" s="349">
        <f t="shared" si="13"/>
        <v>0</v>
      </c>
      <c r="H266" s="497" t="s">
        <v>374</v>
      </c>
      <c r="I266" s="109">
        <v>1440000</v>
      </c>
      <c r="J266" s="504" t="s">
        <v>40</v>
      </c>
      <c r="K266" s="505" t="s">
        <v>50</v>
      </c>
      <c r="L266" s="506">
        <v>1</v>
      </c>
      <c r="M266" s="506" t="s">
        <v>60</v>
      </c>
      <c r="N266" s="507" t="s">
        <v>52</v>
      </c>
      <c r="O266" s="109">
        <f t="shared" si="11"/>
        <v>1440000</v>
      </c>
      <c r="P266" s="508" t="s">
        <v>40</v>
      </c>
    </row>
    <row r="267" spans="1:16" s="246" customFormat="1" ht="17.45" customHeight="1">
      <c r="A267" s="356"/>
      <c r="B267" s="168"/>
      <c r="C267" s="503" t="s">
        <v>422</v>
      </c>
      <c r="D267" s="363">
        <v>3240</v>
      </c>
      <c r="E267" s="364">
        <f t="shared" si="8"/>
        <v>3240</v>
      </c>
      <c r="F267" s="364">
        <f t="shared" si="12"/>
        <v>0</v>
      </c>
      <c r="G267" s="512">
        <f t="shared" si="13"/>
        <v>0</v>
      </c>
      <c r="H267" s="497" t="s">
        <v>374</v>
      </c>
      <c r="I267" s="109">
        <v>3240000</v>
      </c>
      <c r="J267" s="504" t="s">
        <v>40</v>
      </c>
      <c r="K267" s="505" t="s">
        <v>50</v>
      </c>
      <c r="L267" s="506">
        <v>1</v>
      </c>
      <c r="M267" s="506" t="s">
        <v>60</v>
      </c>
      <c r="N267" s="507" t="s">
        <v>52</v>
      </c>
      <c r="O267" s="109">
        <f t="shared" si="11"/>
        <v>3240000</v>
      </c>
      <c r="P267" s="508" t="s">
        <v>40</v>
      </c>
    </row>
    <row r="268" spans="1:16" s="246" customFormat="1" ht="17.45" customHeight="1">
      <c r="A268" s="278"/>
      <c r="B268" s="85"/>
      <c r="C268" s="503" t="s">
        <v>423</v>
      </c>
      <c r="D268" s="363">
        <v>3500</v>
      </c>
      <c r="E268" s="364">
        <f t="shared" si="8"/>
        <v>3500</v>
      </c>
      <c r="F268" s="364">
        <f t="shared" si="12"/>
        <v>0</v>
      </c>
      <c r="G268" s="512">
        <f t="shared" si="13"/>
        <v>0</v>
      </c>
      <c r="H268" s="497" t="s">
        <v>374</v>
      </c>
      <c r="I268" s="109">
        <v>875000</v>
      </c>
      <c r="J268" s="504" t="s">
        <v>40</v>
      </c>
      <c r="K268" s="505" t="s">
        <v>50</v>
      </c>
      <c r="L268" s="506">
        <v>4</v>
      </c>
      <c r="M268" s="506" t="s">
        <v>60</v>
      </c>
      <c r="N268" s="507" t="s">
        <v>52</v>
      </c>
      <c r="O268" s="109">
        <f t="shared" si="11"/>
        <v>3500000</v>
      </c>
      <c r="P268" s="508" t="s">
        <v>40</v>
      </c>
    </row>
    <row r="269" spans="1:16" s="246" customFormat="1" ht="17.45" customHeight="1">
      <c r="A269" s="278"/>
      <c r="B269" s="85"/>
      <c r="C269" s="529" t="s">
        <v>424</v>
      </c>
      <c r="D269" s="363">
        <v>74214</v>
      </c>
      <c r="E269" s="364">
        <f t="shared" si="8"/>
        <v>74214</v>
      </c>
      <c r="F269" s="364">
        <f t="shared" si="12"/>
        <v>0</v>
      </c>
      <c r="G269" s="512">
        <f t="shared" si="13"/>
        <v>0</v>
      </c>
      <c r="H269" s="514" t="s">
        <v>384</v>
      </c>
      <c r="I269" s="92">
        <v>24738000</v>
      </c>
      <c r="J269" s="504" t="s">
        <v>40</v>
      </c>
      <c r="K269" s="505" t="s">
        <v>50</v>
      </c>
      <c r="L269" s="506">
        <v>3</v>
      </c>
      <c r="M269" s="506" t="s">
        <v>60</v>
      </c>
      <c r="N269" s="507" t="s">
        <v>52</v>
      </c>
      <c r="O269" s="109">
        <f t="shared" si="11"/>
        <v>74214000</v>
      </c>
      <c r="P269" s="508" t="s">
        <v>40</v>
      </c>
    </row>
    <row r="270" spans="1:16" s="246" customFormat="1" ht="17.45" customHeight="1">
      <c r="A270" s="278"/>
      <c r="B270" s="85"/>
      <c r="C270" s="529" t="s">
        <v>425</v>
      </c>
      <c r="D270" s="363">
        <v>1320</v>
      </c>
      <c r="E270" s="364">
        <f t="shared" si="8"/>
        <v>1320</v>
      </c>
      <c r="F270" s="364">
        <f t="shared" si="12"/>
        <v>0</v>
      </c>
      <c r="G270" s="512">
        <f t="shared" si="13"/>
        <v>0</v>
      </c>
      <c r="H270" s="497" t="s">
        <v>374</v>
      </c>
      <c r="I270" s="92">
        <v>1320000</v>
      </c>
      <c r="J270" s="504" t="s">
        <v>40</v>
      </c>
      <c r="K270" s="505" t="s">
        <v>50</v>
      </c>
      <c r="L270" s="506">
        <v>1</v>
      </c>
      <c r="M270" s="506" t="s">
        <v>60</v>
      </c>
      <c r="N270" s="507" t="s">
        <v>52</v>
      </c>
      <c r="O270" s="109">
        <f t="shared" si="11"/>
        <v>1320000</v>
      </c>
      <c r="P270" s="508" t="s">
        <v>40</v>
      </c>
    </row>
    <row r="271" spans="1:16" s="246" customFormat="1" ht="17.45" customHeight="1">
      <c r="A271" s="278"/>
      <c r="B271" s="85"/>
      <c r="C271" s="509" t="s">
        <v>426</v>
      </c>
      <c r="D271" s="510">
        <v>600</v>
      </c>
      <c r="E271" s="511">
        <f t="shared" si="8"/>
        <v>600</v>
      </c>
      <c r="F271" s="511">
        <f t="shared" si="12"/>
        <v>0</v>
      </c>
      <c r="G271" s="512">
        <f>F271/D271*100</f>
        <v>0</v>
      </c>
      <c r="H271" s="497" t="s">
        <v>384</v>
      </c>
      <c r="I271" s="92">
        <v>600000</v>
      </c>
      <c r="J271" s="504" t="s">
        <v>40</v>
      </c>
      <c r="K271" s="505" t="s">
        <v>50</v>
      </c>
      <c r="L271" s="506">
        <v>1</v>
      </c>
      <c r="M271" s="506" t="s">
        <v>60</v>
      </c>
      <c r="N271" s="507" t="s">
        <v>52</v>
      </c>
      <c r="O271" s="109">
        <f t="shared" si="11"/>
        <v>600000</v>
      </c>
      <c r="P271" s="508" t="s">
        <v>40</v>
      </c>
    </row>
    <row r="272" spans="1:16" s="246" customFormat="1" ht="17.45" customHeight="1">
      <c r="A272" s="278"/>
      <c r="B272" s="85"/>
      <c r="C272" s="496" t="s">
        <v>427</v>
      </c>
      <c r="D272" s="363">
        <v>600</v>
      </c>
      <c r="E272" s="364">
        <f t="shared" si="8"/>
        <v>600</v>
      </c>
      <c r="F272" s="364">
        <f t="shared" si="12"/>
        <v>0</v>
      </c>
      <c r="G272" s="512">
        <f>F272/D272*100</f>
        <v>0</v>
      </c>
      <c r="H272" s="497" t="s">
        <v>374</v>
      </c>
      <c r="I272" s="92">
        <v>600000</v>
      </c>
      <c r="J272" s="504" t="s">
        <v>40</v>
      </c>
      <c r="K272" s="505" t="s">
        <v>50</v>
      </c>
      <c r="L272" s="506">
        <v>1</v>
      </c>
      <c r="M272" s="506" t="s">
        <v>60</v>
      </c>
      <c r="N272" s="507" t="s">
        <v>52</v>
      </c>
      <c r="O272" s="109">
        <f t="shared" si="11"/>
        <v>600000</v>
      </c>
      <c r="P272" s="508" t="s">
        <v>40</v>
      </c>
    </row>
    <row r="273" spans="1:16" s="246" customFormat="1" ht="17.45" customHeight="1">
      <c r="A273" s="278"/>
      <c r="B273" s="85"/>
      <c r="C273" s="496" t="s">
        <v>428</v>
      </c>
      <c r="D273" s="363">
        <v>6000</v>
      </c>
      <c r="E273" s="364">
        <f t="shared" si="8"/>
        <v>6000</v>
      </c>
      <c r="F273" s="364">
        <f t="shared" si="12"/>
        <v>0</v>
      </c>
      <c r="G273" s="349">
        <f>F273/D273*100</f>
        <v>0</v>
      </c>
      <c r="H273" s="497" t="s">
        <v>374</v>
      </c>
      <c r="I273" s="92">
        <v>6000000</v>
      </c>
      <c r="J273" s="504" t="s">
        <v>40</v>
      </c>
      <c r="K273" s="505" t="s">
        <v>50</v>
      </c>
      <c r="L273" s="506">
        <v>1</v>
      </c>
      <c r="M273" s="506" t="s">
        <v>60</v>
      </c>
      <c r="N273" s="507" t="s">
        <v>52</v>
      </c>
      <c r="O273" s="109">
        <f t="shared" si="11"/>
        <v>6000000</v>
      </c>
      <c r="P273" s="508" t="s">
        <v>40</v>
      </c>
    </row>
    <row r="274" spans="1:16" s="246" customFormat="1" ht="17.45" customHeight="1">
      <c r="A274" s="278"/>
      <c r="B274" s="85"/>
      <c r="C274" s="503" t="s">
        <v>429</v>
      </c>
      <c r="D274" s="363">
        <v>960</v>
      </c>
      <c r="E274" s="364">
        <f t="shared" si="8"/>
        <v>960</v>
      </c>
      <c r="F274" s="364">
        <f t="shared" si="12"/>
        <v>0</v>
      </c>
      <c r="G274" s="349">
        <f>F274/D274*100</f>
        <v>0</v>
      </c>
      <c r="H274" s="497" t="s">
        <v>374</v>
      </c>
      <c r="I274" s="92">
        <v>960000</v>
      </c>
      <c r="J274" s="504" t="s">
        <v>40</v>
      </c>
      <c r="K274" s="505" t="s">
        <v>50</v>
      </c>
      <c r="L274" s="506">
        <v>1</v>
      </c>
      <c r="M274" s="506" t="s">
        <v>60</v>
      </c>
      <c r="N274" s="507" t="s">
        <v>52</v>
      </c>
      <c r="O274" s="109">
        <f t="shared" si="11"/>
        <v>960000</v>
      </c>
      <c r="P274" s="508" t="s">
        <v>40</v>
      </c>
    </row>
    <row r="275" spans="1:16" s="246" customFormat="1" ht="17.45" customHeight="1">
      <c r="A275" s="278"/>
      <c r="B275" s="85"/>
      <c r="C275" s="503" t="s">
        <v>430</v>
      </c>
      <c r="D275" s="363">
        <v>600</v>
      </c>
      <c r="E275" s="364">
        <f t="shared" si="8"/>
        <v>600</v>
      </c>
      <c r="F275" s="364">
        <f t="shared" si="12"/>
        <v>0</v>
      </c>
      <c r="G275" s="349">
        <f>F275/D275*100</f>
        <v>0</v>
      </c>
      <c r="H275" s="497" t="s">
        <v>384</v>
      </c>
      <c r="I275" s="109">
        <v>600000</v>
      </c>
      <c r="J275" s="504" t="s">
        <v>40</v>
      </c>
      <c r="K275" s="505" t="s">
        <v>50</v>
      </c>
      <c r="L275" s="506">
        <v>1</v>
      </c>
      <c r="M275" s="506" t="s">
        <v>60</v>
      </c>
      <c r="N275" s="507" t="s">
        <v>52</v>
      </c>
      <c r="O275" s="109">
        <f t="shared" si="11"/>
        <v>600000</v>
      </c>
      <c r="P275" s="508" t="s">
        <v>40</v>
      </c>
    </row>
    <row r="276" spans="1:16" s="246" customFormat="1" ht="17.45" customHeight="1">
      <c r="A276" s="278"/>
      <c r="B276" s="85"/>
      <c r="C276" s="503" t="s">
        <v>431</v>
      </c>
      <c r="D276" s="363">
        <v>960</v>
      </c>
      <c r="E276" s="364">
        <f t="shared" si="8"/>
        <v>960</v>
      </c>
      <c r="F276" s="364">
        <f t="shared" si="12"/>
        <v>0</v>
      </c>
      <c r="G276" s="349">
        <f>+F276/D276*100</f>
        <v>0</v>
      </c>
      <c r="H276" s="497" t="s">
        <v>384</v>
      </c>
      <c r="I276" s="109">
        <v>960000</v>
      </c>
      <c r="J276" s="504" t="s">
        <v>40</v>
      </c>
      <c r="K276" s="505" t="s">
        <v>50</v>
      </c>
      <c r="L276" s="506">
        <v>1</v>
      </c>
      <c r="M276" s="506" t="s">
        <v>60</v>
      </c>
      <c r="N276" s="507" t="s">
        <v>52</v>
      </c>
      <c r="O276" s="109">
        <f t="shared" si="11"/>
        <v>960000</v>
      </c>
      <c r="P276" s="508" t="s">
        <v>40</v>
      </c>
    </row>
    <row r="277" spans="1:16" s="246" customFormat="1" ht="17.45" customHeight="1">
      <c r="A277" s="278"/>
      <c r="B277" s="85"/>
      <c r="C277" s="529" t="s">
        <v>432</v>
      </c>
      <c r="D277" s="363">
        <v>12800</v>
      </c>
      <c r="E277" s="364">
        <f t="shared" si="8"/>
        <v>12799.669980000001</v>
      </c>
      <c r="F277" s="364">
        <f t="shared" si="12"/>
        <v>-0.330019999999422</v>
      </c>
      <c r="G277" s="349">
        <f>+F277/D277*100</f>
        <v>-2.5782812499954844E-3</v>
      </c>
      <c r="H277" s="514" t="s">
        <v>384</v>
      </c>
      <c r="I277" s="109">
        <v>4266556.66</v>
      </c>
      <c r="J277" s="504" t="s">
        <v>40</v>
      </c>
      <c r="K277" s="505" t="s">
        <v>50</v>
      </c>
      <c r="L277" s="506">
        <v>3</v>
      </c>
      <c r="M277" s="506" t="s">
        <v>60</v>
      </c>
      <c r="N277" s="507" t="s">
        <v>52</v>
      </c>
      <c r="O277" s="109">
        <f t="shared" si="11"/>
        <v>12799669.98</v>
      </c>
      <c r="P277" s="508" t="s">
        <v>40</v>
      </c>
    </row>
    <row r="278" spans="1:16" s="246" customFormat="1" ht="17.45" customHeight="1">
      <c r="A278" s="356"/>
      <c r="B278" s="168"/>
      <c r="C278" s="515" t="s">
        <v>433</v>
      </c>
      <c r="D278" s="510">
        <v>1440</v>
      </c>
      <c r="E278" s="511">
        <f t="shared" si="8"/>
        <v>1440</v>
      </c>
      <c r="F278" s="511">
        <f t="shared" si="12"/>
        <v>0</v>
      </c>
      <c r="G278" s="512">
        <f>+F278/D278*100</f>
        <v>0</v>
      </c>
      <c r="H278" s="530" t="s">
        <v>384</v>
      </c>
      <c r="I278" s="102">
        <v>1440000</v>
      </c>
      <c r="J278" s="521" t="s">
        <v>40</v>
      </c>
      <c r="K278" s="522" t="s">
        <v>50</v>
      </c>
      <c r="L278" s="523">
        <v>1</v>
      </c>
      <c r="M278" s="523" t="s">
        <v>60</v>
      </c>
      <c r="N278" s="524" t="s">
        <v>52</v>
      </c>
      <c r="O278" s="102">
        <f t="shared" si="11"/>
        <v>1440000</v>
      </c>
      <c r="P278" s="525" t="s">
        <v>40</v>
      </c>
    </row>
    <row r="279" spans="1:16" s="246" customFormat="1" ht="17.45" customHeight="1">
      <c r="A279" s="356" t="s">
        <v>403</v>
      </c>
      <c r="B279" s="168" t="s">
        <v>403</v>
      </c>
      <c r="C279" s="515" t="s">
        <v>434</v>
      </c>
      <c r="D279" s="510">
        <v>600</v>
      </c>
      <c r="E279" s="511">
        <f t="shared" si="8"/>
        <v>600</v>
      </c>
      <c r="F279" s="511">
        <f t="shared" si="12"/>
        <v>0</v>
      </c>
      <c r="G279" s="512">
        <f>+F279/D279*100</f>
        <v>0</v>
      </c>
      <c r="H279" s="497" t="s">
        <v>384</v>
      </c>
      <c r="I279" s="109">
        <v>600000</v>
      </c>
      <c r="J279" s="504" t="s">
        <v>40</v>
      </c>
      <c r="K279" s="505" t="s">
        <v>50</v>
      </c>
      <c r="L279" s="506">
        <v>1</v>
      </c>
      <c r="M279" s="506" t="s">
        <v>60</v>
      </c>
      <c r="N279" s="507" t="s">
        <v>52</v>
      </c>
      <c r="O279" s="109">
        <f t="shared" si="11"/>
        <v>600000</v>
      </c>
      <c r="P279" s="508" t="s">
        <v>40</v>
      </c>
    </row>
    <row r="280" spans="1:16" s="246" customFormat="1" ht="17.45" customHeight="1">
      <c r="A280" s="356"/>
      <c r="B280" s="168"/>
      <c r="C280" s="531" t="s">
        <v>435</v>
      </c>
      <c r="D280" s="518">
        <v>18306</v>
      </c>
      <c r="E280" s="511">
        <f t="shared" si="8"/>
        <v>18306.259979999999</v>
      </c>
      <c r="F280" s="511">
        <f t="shared" si="12"/>
        <v>0.25997999999890453</v>
      </c>
      <c r="G280" s="512">
        <f>F280/D280*100</f>
        <v>1.4201901016000465E-3</v>
      </c>
      <c r="H280" s="497" t="s">
        <v>384</v>
      </c>
      <c r="I280" s="109">
        <v>6102086.6600000001</v>
      </c>
      <c r="J280" s="504" t="s">
        <v>40</v>
      </c>
      <c r="K280" s="505" t="s">
        <v>50</v>
      </c>
      <c r="L280" s="506">
        <v>3</v>
      </c>
      <c r="M280" s="506" t="s">
        <v>60</v>
      </c>
      <c r="N280" s="507" t="s">
        <v>52</v>
      </c>
      <c r="O280" s="109">
        <f t="shared" si="11"/>
        <v>18306259.98</v>
      </c>
      <c r="P280" s="508" t="s">
        <v>40</v>
      </c>
    </row>
    <row r="281" spans="1:16" s="246" customFormat="1" ht="17.45" customHeight="1">
      <c r="A281" s="356"/>
      <c r="B281" s="168"/>
      <c r="C281" s="529" t="s">
        <v>436</v>
      </c>
      <c r="D281" s="363">
        <v>1800</v>
      </c>
      <c r="E281" s="364">
        <f t="shared" si="8"/>
        <v>1800</v>
      </c>
      <c r="F281" s="364">
        <f t="shared" si="12"/>
        <v>0</v>
      </c>
      <c r="G281" s="349">
        <f>F281/D281*100</f>
        <v>0</v>
      </c>
      <c r="H281" s="497" t="s">
        <v>374</v>
      </c>
      <c r="I281" s="109">
        <v>1800000</v>
      </c>
      <c r="J281" s="504" t="s">
        <v>40</v>
      </c>
      <c r="K281" s="505" t="s">
        <v>50</v>
      </c>
      <c r="L281" s="506">
        <v>1</v>
      </c>
      <c r="M281" s="506" t="s">
        <v>60</v>
      </c>
      <c r="N281" s="507" t="s">
        <v>52</v>
      </c>
      <c r="O281" s="109">
        <f t="shared" si="11"/>
        <v>1800000</v>
      </c>
      <c r="P281" s="508" t="s">
        <v>40</v>
      </c>
    </row>
    <row r="282" spans="1:16" s="246" customFormat="1" ht="17.45" customHeight="1">
      <c r="A282" s="356"/>
      <c r="B282" s="168"/>
      <c r="C282" s="532" t="s">
        <v>437</v>
      </c>
      <c r="D282" s="518">
        <v>2173</v>
      </c>
      <c r="E282" s="511">
        <f t="shared" si="8"/>
        <v>2172.58</v>
      </c>
      <c r="F282" s="511">
        <f t="shared" si="12"/>
        <v>-0.42000000000007276</v>
      </c>
      <c r="G282" s="512">
        <f t="shared" ref="G282:G287" si="14">+F282/D282*100</f>
        <v>-1.932811780948333E-2</v>
      </c>
      <c r="H282" s="514" t="s">
        <v>374</v>
      </c>
      <c r="I282" s="109">
        <v>1086290</v>
      </c>
      <c r="J282" s="504" t="s">
        <v>40</v>
      </c>
      <c r="K282" s="505" t="s">
        <v>50</v>
      </c>
      <c r="L282" s="506">
        <v>2</v>
      </c>
      <c r="M282" s="506" t="s">
        <v>60</v>
      </c>
      <c r="N282" s="507" t="s">
        <v>52</v>
      </c>
      <c r="O282" s="109">
        <f t="shared" si="11"/>
        <v>2172580</v>
      </c>
      <c r="P282" s="508" t="s">
        <v>40</v>
      </c>
    </row>
    <row r="283" spans="1:16" s="246" customFormat="1" ht="17.45" customHeight="1">
      <c r="A283" s="356"/>
      <c r="B283" s="168"/>
      <c r="C283" s="519" t="s">
        <v>438</v>
      </c>
      <c r="D283" s="463">
        <v>1800</v>
      </c>
      <c r="E283" s="364">
        <f t="shared" si="8"/>
        <v>1800</v>
      </c>
      <c r="F283" s="364">
        <f t="shared" si="12"/>
        <v>0</v>
      </c>
      <c r="G283" s="349">
        <f t="shared" si="14"/>
        <v>0</v>
      </c>
      <c r="H283" s="497" t="s">
        <v>374</v>
      </c>
      <c r="I283" s="109">
        <v>1800000</v>
      </c>
      <c r="J283" s="504" t="s">
        <v>40</v>
      </c>
      <c r="K283" s="505" t="s">
        <v>50</v>
      </c>
      <c r="L283" s="506">
        <v>1</v>
      </c>
      <c r="M283" s="506" t="s">
        <v>60</v>
      </c>
      <c r="N283" s="507" t="s">
        <v>52</v>
      </c>
      <c r="O283" s="109">
        <f t="shared" si="11"/>
        <v>1800000</v>
      </c>
      <c r="P283" s="508" t="s">
        <v>40</v>
      </c>
    </row>
    <row r="284" spans="1:16" s="246" customFormat="1" ht="17.45" customHeight="1">
      <c r="A284" s="356"/>
      <c r="B284" s="168"/>
      <c r="C284" s="496" t="s">
        <v>439</v>
      </c>
      <c r="D284" s="528">
        <v>4000</v>
      </c>
      <c r="E284" s="364">
        <f t="shared" si="8"/>
        <v>4000</v>
      </c>
      <c r="F284" s="364">
        <f t="shared" si="12"/>
        <v>0</v>
      </c>
      <c r="G284" s="349">
        <f t="shared" si="14"/>
        <v>0</v>
      </c>
      <c r="H284" s="497" t="s">
        <v>374</v>
      </c>
      <c r="I284" s="109">
        <v>1000000</v>
      </c>
      <c r="J284" s="504" t="s">
        <v>40</v>
      </c>
      <c r="K284" s="505" t="s">
        <v>50</v>
      </c>
      <c r="L284" s="506">
        <v>4</v>
      </c>
      <c r="M284" s="506" t="s">
        <v>60</v>
      </c>
      <c r="N284" s="507" t="s">
        <v>52</v>
      </c>
      <c r="O284" s="109">
        <f>I284*L284</f>
        <v>4000000</v>
      </c>
      <c r="P284" s="508" t="s">
        <v>40</v>
      </c>
    </row>
    <row r="285" spans="1:16" s="246" customFormat="1" ht="17.45" customHeight="1">
      <c r="A285" s="356"/>
      <c r="B285" s="168"/>
      <c r="C285" s="496" t="s">
        <v>440</v>
      </c>
      <c r="D285" s="363">
        <v>5000</v>
      </c>
      <c r="E285" s="364">
        <f t="shared" ref="E285:E302" si="15">O285/1000</f>
        <v>5000</v>
      </c>
      <c r="F285" s="511">
        <f t="shared" si="12"/>
        <v>0</v>
      </c>
      <c r="G285" s="512">
        <f t="shared" si="14"/>
        <v>0</v>
      </c>
      <c r="H285" s="514" t="s">
        <v>374</v>
      </c>
      <c r="I285" s="109">
        <v>1250000</v>
      </c>
      <c r="J285" s="504" t="s">
        <v>40</v>
      </c>
      <c r="K285" s="505" t="s">
        <v>50</v>
      </c>
      <c r="L285" s="506">
        <v>4</v>
      </c>
      <c r="M285" s="506" t="s">
        <v>60</v>
      </c>
      <c r="N285" s="507" t="s">
        <v>52</v>
      </c>
      <c r="O285" s="109">
        <f t="shared" si="11"/>
        <v>5000000</v>
      </c>
      <c r="P285" s="508" t="s">
        <v>40</v>
      </c>
    </row>
    <row r="286" spans="1:16" s="246" customFormat="1" ht="17.45" customHeight="1">
      <c r="A286" s="278"/>
      <c r="B286" s="85"/>
      <c r="C286" s="515" t="s">
        <v>441</v>
      </c>
      <c r="D286" s="511">
        <v>5000</v>
      </c>
      <c r="E286" s="511">
        <f t="shared" si="15"/>
        <v>5000</v>
      </c>
      <c r="F286" s="511">
        <f t="shared" si="12"/>
        <v>0</v>
      </c>
      <c r="G286" s="512">
        <f t="shared" si="14"/>
        <v>0</v>
      </c>
      <c r="H286" s="514" t="s">
        <v>374</v>
      </c>
      <c r="I286" s="109">
        <v>1250000</v>
      </c>
      <c r="J286" s="504" t="s">
        <v>40</v>
      </c>
      <c r="K286" s="505" t="s">
        <v>50</v>
      </c>
      <c r="L286" s="506">
        <v>4</v>
      </c>
      <c r="M286" s="506" t="s">
        <v>60</v>
      </c>
      <c r="N286" s="507" t="s">
        <v>52</v>
      </c>
      <c r="O286" s="109">
        <f t="shared" si="11"/>
        <v>5000000</v>
      </c>
      <c r="P286" s="508" t="s">
        <v>40</v>
      </c>
    </row>
    <row r="287" spans="1:16" s="246" customFormat="1" ht="17.45" customHeight="1">
      <c r="A287" s="278"/>
      <c r="B287" s="85"/>
      <c r="C287" s="515" t="s">
        <v>442</v>
      </c>
      <c r="D287" s="510">
        <v>6342</v>
      </c>
      <c r="E287" s="511">
        <f t="shared" si="15"/>
        <v>6341.99</v>
      </c>
      <c r="F287" s="511">
        <f t="shared" si="12"/>
        <v>-1.0000000000218279E-2</v>
      </c>
      <c r="G287" s="512">
        <f t="shared" si="14"/>
        <v>-1.5767896562942729E-4</v>
      </c>
      <c r="H287" s="514" t="s">
        <v>384</v>
      </c>
      <c r="I287" s="109">
        <v>3170995</v>
      </c>
      <c r="J287" s="504" t="s">
        <v>40</v>
      </c>
      <c r="K287" s="505" t="s">
        <v>50</v>
      </c>
      <c r="L287" s="506">
        <v>2</v>
      </c>
      <c r="M287" s="506" t="s">
        <v>60</v>
      </c>
      <c r="N287" s="507" t="s">
        <v>52</v>
      </c>
      <c r="O287" s="109">
        <f t="shared" ref="O287:O314" si="16">I287*L287</f>
        <v>6341990</v>
      </c>
      <c r="P287" s="508" t="s">
        <v>40</v>
      </c>
    </row>
    <row r="288" spans="1:16" s="246" customFormat="1" ht="17.45" customHeight="1">
      <c r="A288" s="356"/>
      <c r="B288" s="168"/>
      <c r="C288" s="517" t="s">
        <v>443</v>
      </c>
      <c r="D288" s="518">
        <v>12178</v>
      </c>
      <c r="E288" s="511">
        <f t="shared" si="15"/>
        <v>12177.679980000001</v>
      </c>
      <c r="F288" s="511">
        <f t="shared" si="12"/>
        <v>-0.32001999999920372</v>
      </c>
      <c r="G288" s="512">
        <f>F288/D288*100</f>
        <v>-2.6278535063163386E-3</v>
      </c>
      <c r="H288" s="514" t="s">
        <v>384</v>
      </c>
      <c r="I288" s="109">
        <v>4059226.66</v>
      </c>
      <c r="J288" s="504" t="s">
        <v>40</v>
      </c>
      <c r="K288" s="505" t="s">
        <v>50</v>
      </c>
      <c r="L288" s="506">
        <v>3</v>
      </c>
      <c r="M288" s="506" t="s">
        <v>60</v>
      </c>
      <c r="N288" s="507" t="s">
        <v>52</v>
      </c>
      <c r="O288" s="109">
        <f t="shared" si="16"/>
        <v>12177679.98</v>
      </c>
      <c r="P288" s="508" t="s">
        <v>40</v>
      </c>
    </row>
    <row r="289" spans="1:16" s="246" customFormat="1" ht="17.45" customHeight="1">
      <c r="A289" s="278"/>
      <c r="B289" s="85"/>
      <c r="C289" s="519" t="s">
        <v>444</v>
      </c>
      <c r="D289" s="463">
        <v>600</v>
      </c>
      <c r="E289" s="364">
        <f t="shared" si="15"/>
        <v>600</v>
      </c>
      <c r="F289" s="364">
        <f t="shared" si="12"/>
        <v>0</v>
      </c>
      <c r="G289" s="349">
        <f>F289/D289*100</f>
        <v>0</v>
      </c>
      <c r="H289" s="497" t="s">
        <v>374</v>
      </c>
      <c r="I289" s="109">
        <v>600000</v>
      </c>
      <c r="J289" s="504" t="s">
        <v>40</v>
      </c>
      <c r="K289" s="505" t="s">
        <v>50</v>
      </c>
      <c r="L289" s="506">
        <v>1</v>
      </c>
      <c r="M289" s="506" t="s">
        <v>60</v>
      </c>
      <c r="N289" s="507" t="s">
        <v>52</v>
      </c>
      <c r="O289" s="109">
        <f t="shared" si="16"/>
        <v>600000</v>
      </c>
      <c r="P289" s="508" t="s">
        <v>40</v>
      </c>
    </row>
    <row r="290" spans="1:16" s="246" customFormat="1" ht="17.45" customHeight="1">
      <c r="A290" s="278"/>
      <c r="B290" s="85"/>
      <c r="C290" s="519" t="s">
        <v>445</v>
      </c>
      <c r="D290" s="463">
        <v>4320</v>
      </c>
      <c r="E290" s="364">
        <f t="shared" si="15"/>
        <v>4320</v>
      </c>
      <c r="F290" s="364">
        <f t="shared" si="12"/>
        <v>0</v>
      </c>
      <c r="G290" s="349">
        <f>F290/D290*100</f>
        <v>0</v>
      </c>
      <c r="H290" s="497" t="s">
        <v>374</v>
      </c>
      <c r="I290" s="109">
        <v>4320000</v>
      </c>
      <c r="J290" s="504" t="s">
        <v>40</v>
      </c>
      <c r="K290" s="505" t="s">
        <v>50</v>
      </c>
      <c r="L290" s="506">
        <v>1</v>
      </c>
      <c r="M290" s="506" t="s">
        <v>60</v>
      </c>
      <c r="N290" s="507" t="s">
        <v>52</v>
      </c>
      <c r="O290" s="109">
        <f t="shared" si="16"/>
        <v>4320000</v>
      </c>
      <c r="P290" s="508" t="s">
        <v>40</v>
      </c>
    </row>
    <row r="291" spans="1:16" s="246" customFormat="1" ht="17.45" customHeight="1">
      <c r="A291" s="356"/>
      <c r="B291" s="168"/>
      <c r="C291" s="519" t="s">
        <v>446</v>
      </c>
      <c r="D291" s="463">
        <v>600</v>
      </c>
      <c r="E291" s="364">
        <f t="shared" si="15"/>
        <v>600</v>
      </c>
      <c r="F291" s="364">
        <f t="shared" si="12"/>
        <v>0</v>
      </c>
      <c r="G291" s="349">
        <f>F291/D291*100</f>
        <v>0</v>
      </c>
      <c r="H291" s="497" t="s">
        <v>374</v>
      </c>
      <c r="I291" s="109">
        <v>600000</v>
      </c>
      <c r="J291" s="504" t="s">
        <v>40</v>
      </c>
      <c r="K291" s="505" t="s">
        <v>50</v>
      </c>
      <c r="L291" s="506">
        <v>1</v>
      </c>
      <c r="M291" s="506" t="s">
        <v>60</v>
      </c>
      <c r="N291" s="507" t="s">
        <v>52</v>
      </c>
      <c r="O291" s="109">
        <f t="shared" si="16"/>
        <v>600000</v>
      </c>
      <c r="P291" s="508" t="s">
        <v>40</v>
      </c>
    </row>
    <row r="292" spans="1:16" s="246" customFormat="1" ht="17.45" customHeight="1">
      <c r="A292" s="356"/>
      <c r="B292" s="168"/>
      <c r="C292" s="503" t="s">
        <v>447</v>
      </c>
      <c r="D292" s="363">
        <v>30606</v>
      </c>
      <c r="E292" s="364">
        <f t="shared" si="15"/>
        <v>30605.9</v>
      </c>
      <c r="F292" s="364">
        <f t="shared" si="12"/>
        <v>-9.9999999998544808E-2</v>
      </c>
      <c r="G292" s="349">
        <f>+F292/D292*100</f>
        <v>-3.2673332025924594E-4</v>
      </c>
      <c r="H292" s="497" t="s">
        <v>374</v>
      </c>
      <c r="I292" s="109">
        <v>6121180</v>
      </c>
      <c r="J292" s="504" t="s">
        <v>40</v>
      </c>
      <c r="K292" s="505" t="s">
        <v>50</v>
      </c>
      <c r="L292" s="506">
        <v>5</v>
      </c>
      <c r="M292" s="506" t="s">
        <v>160</v>
      </c>
      <c r="N292" s="507" t="s">
        <v>52</v>
      </c>
      <c r="O292" s="109">
        <f t="shared" si="16"/>
        <v>30605900</v>
      </c>
      <c r="P292" s="508" t="s">
        <v>40</v>
      </c>
    </row>
    <row r="293" spans="1:16" s="246" customFormat="1" ht="17.45" customHeight="1">
      <c r="A293" s="435"/>
      <c r="B293" s="436"/>
      <c r="C293" s="532" t="s">
        <v>448</v>
      </c>
      <c r="D293" s="518">
        <v>600</v>
      </c>
      <c r="E293" s="511">
        <f t="shared" si="15"/>
        <v>600</v>
      </c>
      <c r="F293" s="511">
        <f t="shared" si="12"/>
        <v>0</v>
      </c>
      <c r="G293" s="512">
        <f>+F293/D293*100</f>
        <v>0</v>
      </c>
      <c r="H293" s="497" t="s">
        <v>374</v>
      </c>
      <c r="I293" s="109">
        <v>600000</v>
      </c>
      <c r="J293" s="504" t="s">
        <v>40</v>
      </c>
      <c r="K293" s="505" t="s">
        <v>50</v>
      </c>
      <c r="L293" s="506">
        <v>1</v>
      </c>
      <c r="M293" s="506" t="s">
        <v>60</v>
      </c>
      <c r="N293" s="507" t="s">
        <v>52</v>
      </c>
      <c r="O293" s="109">
        <f t="shared" si="16"/>
        <v>600000</v>
      </c>
      <c r="P293" s="508" t="s">
        <v>40</v>
      </c>
    </row>
    <row r="294" spans="1:16" s="246" customFormat="1" ht="17.45" customHeight="1">
      <c r="A294" s="278"/>
      <c r="B294" s="85"/>
      <c r="C294" s="516" t="s">
        <v>449</v>
      </c>
      <c r="D294" s="463">
        <v>5000</v>
      </c>
      <c r="E294" s="364">
        <f t="shared" si="15"/>
        <v>5000</v>
      </c>
      <c r="F294" s="364">
        <f t="shared" si="12"/>
        <v>0</v>
      </c>
      <c r="G294" s="349">
        <f>+F294/D294*100</f>
        <v>0</v>
      </c>
      <c r="H294" s="497" t="s">
        <v>374</v>
      </c>
      <c r="I294" s="109">
        <v>1250000</v>
      </c>
      <c r="J294" s="504" t="s">
        <v>40</v>
      </c>
      <c r="K294" s="505" t="s">
        <v>50</v>
      </c>
      <c r="L294" s="506">
        <v>4</v>
      </c>
      <c r="M294" s="506" t="s">
        <v>60</v>
      </c>
      <c r="N294" s="507" t="s">
        <v>52</v>
      </c>
      <c r="O294" s="109">
        <f t="shared" si="16"/>
        <v>5000000</v>
      </c>
      <c r="P294" s="508" t="s">
        <v>40</v>
      </c>
    </row>
    <row r="295" spans="1:16" s="246" customFormat="1" ht="17.45" customHeight="1">
      <c r="A295" s="278"/>
      <c r="B295" s="85"/>
      <c r="C295" s="516" t="s">
        <v>450</v>
      </c>
      <c r="D295" s="463">
        <v>29945</v>
      </c>
      <c r="E295" s="364">
        <f t="shared" si="15"/>
        <v>29944.69</v>
      </c>
      <c r="F295" s="364">
        <f t="shared" si="12"/>
        <v>-0.31000000000130967</v>
      </c>
      <c r="G295" s="349">
        <v>0</v>
      </c>
      <c r="H295" s="514" t="s">
        <v>384</v>
      </c>
      <c r="I295" s="109">
        <v>14972345</v>
      </c>
      <c r="J295" s="504" t="s">
        <v>40</v>
      </c>
      <c r="K295" s="505" t="s">
        <v>50</v>
      </c>
      <c r="L295" s="506">
        <v>2</v>
      </c>
      <c r="M295" s="506" t="s">
        <v>60</v>
      </c>
      <c r="N295" s="507" t="s">
        <v>52</v>
      </c>
      <c r="O295" s="109">
        <f t="shared" si="16"/>
        <v>29944690</v>
      </c>
      <c r="P295" s="508" t="s">
        <v>40</v>
      </c>
    </row>
    <row r="296" spans="1:16" s="246" customFormat="1" ht="17.45" customHeight="1">
      <c r="A296" s="356"/>
      <c r="B296" s="168"/>
      <c r="C296" s="516" t="s">
        <v>451</v>
      </c>
      <c r="D296" s="463">
        <v>58717</v>
      </c>
      <c r="E296" s="364">
        <f t="shared" si="15"/>
        <v>58717.49</v>
      </c>
      <c r="F296" s="364">
        <f t="shared" si="12"/>
        <v>0.48999999999796273</v>
      </c>
      <c r="G296" s="349">
        <f>+F296/D296*100</f>
        <v>8.3451129996076556E-4</v>
      </c>
      <c r="H296" s="514" t="s">
        <v>374</v>
      </c>
      <c r="I296" s="109">
        <v>11743498</v>
      </c>
      <c r="J296" s="504" t="s">
        <v>40</v>
      </c>
      <c r="K296" s="505" t="s">
        <v>50</v>
      </c>
      <c r="L296" s="506">
        <v>5</v>
      </c>
      <c r="M296" s="506" t="s">
        <v>60</v>
      </c>
      <c r="N296" s="507" t="s">
        <v>52</v>
      </c>
      <c r="O296" s="109">
        <f t="shared" si="16"/>
        <v>58717490</v>
      </c>
      <c r="P296" s="508" t="s">
        <v>40</v>
      </c>
    </row>
    <row r="297" spans="1:16" s="246" customFormat="1" ht="17.45" customHeight="1">
      <c r="A297" s="278"/>
      <c r="B297" s="85"/>
      <c r="C297" s="496" t="s">
        <v>452</v>
      </c>
      <c r="D297" s="363">
        <v>1440</v>
      </c>
      <c r="E297" s="364">
        <f t="shared" si="15"/>
        <v>1440</v>
      </c>
      <c r="F297" s="364">
        <f t="shared" si="12"/>
        <v>0</v>
      </c>
      <c r="G297" s="349">
        <f>+F297/D297*100</f>
        <v>0</v>
      </c>
      <c r="H297" s="514" t="s">
        <v>384</v>
      </c>
      <c r="I297" s="109">
        <v>1440000</v>
      </c>
      <c r="J297" s="504" t="s">
        <v>40</v>
      </c>
      <c r="K297" s="505" t="s">
        <v>50</v>
      </c>
      <c r="L297" s="506">
        <v>1</v>
      </c>
      <c r="M297" s="506" t="s">
        <v>60</v>
      </c>
      <c r="N297" s="507" t="s">
        <v>52</v>
      </c>
      <c r="O297" s="109">
        <f t="shared" si="16"/>
        <v>1440000</v>
      </c>
      <c r="P297" s="508" t="s">
        <v>40</v>
      </c>
    </row>
    <row r="298" spans="1:16" s="246" customFormat="1" ht="17.45" customHeight="1">
      <c r="A298" s="278"/>
      <c r="B298" s="85"/>
      <c r="C298" s="532" t="s">
        <v>453</v>
      </c>
      <c r="D298" s="518">
        <v>960</v>
      </c>
      <c r="E298" s="511">
        <f t="shared" si="15"/>
        <v>960</v>
      </c>
      <c r="F298" s="511">
        <f t="shared" si="12"/>
        <v>0</v>
      </c>
      <c r="G298" s="512">
        <f>+F298/D298*100</f>
        <v>0</v>
      </c>
      <c r="H298" s="497" t="s">
        <v>374</v>
      </c>
      <c r="I298" s="109">
        <v>960000</v>
      </c>
      <c r="J298" s="504" t="s">
        <v>40</v>
      </c>
      <c r="K298" s="505" t="s">
        <v>50</v>
      </c>
      <c r="L298" s="506">
        <v>1</v>
      </c>
      <c r="M298" s="506" t="s">
        <v>60</v>
      </c>
      <c r="N298" s="507" t="s">
        <v>52</v>
      </c>
      <c r="O298" s="109">
        <f t="shared" si="16"/>
        <v>960000</v>
      </c>
      <c r="P298" s="508" t="s">
        <v>40</v>
      </c>
    </row>
    <row r="299" spans="1:16" s="246" customFormat="1" ht="17.45" customHeight="1">
      <c r="A299" s="278"/>
      <c r="B299" s="85"/>
      <c r="C299" s="516" t="s">
        <v>454</v>
      </c>
      <c r="D299" s="463">
        <v>960</v>
      </c>
      <c r="E299" s="364">
        <f t="shared" si="15"/>
        <v>960</v>
      </c>
      <c r="F299" s="364">
        <f t="shared" si="12"/>
        <v>0</v>
      </c>
      <c r="G299" s="349">
        <f>F299/D299*100</f>
        <v>0</v>
      </c>
      <c r="H299" s="497" t="s">
        <v>374</v>
      </c>
      <c r="I299" s="109">
        <v>960000</v>
      </c>
      <c r="J299" s="504" t="s">
        <v>40</v>
      </c>
      <c r="K299" s="505" t="s">
        <v>50</v>
      </c>
      <c r="L299" s="506">
        <v>1</v>
      </c>
      <c r="M299" s="506" t="s">
        <v>60</v>
      </c>
      <c r="N299" s="507" t="s">
        <v>52</v>
      </c>
      <c r="O299" s="109">
        <f t="shared" si="16"/>
        <v>960000</v>
      </c>
      <c r="P299" s="508" t="s">
        <v>40</v>
      </c>
    </row>
    <row r="300" spans="1:16" s="246" customFormat="1" ht="17.45" customHeight="1">
      <c r="A300" s="278"/>
      <c r="B300" s="85"/>
      <c r="C300" s="503" t="s">
        <v>455</v>
      </c>
      <c r="D300" s="463">
        <v>3960</v>
      </c>
      <c r="E300" s="364">
        <f t="shared" si="15"/>
        <v>3960</v>
      </c>
      <c r="F300" s="364">
        <f t="shared" ref="F300:F313" si="17">+E300-D300</f>
        <v>0</v>
      </c>
      <c r="G300" s="349">
        <f>F300/D300*100</f>
        <v>0</v>
      </c>
      <c r="H300" s="497" t="s">
        <v>384</v>
      </c>
      <c r="I300" s="109">
        <v>3960000</v>
      </c>
      <c r="J300" s="504" t="s">
        <v>40</v>
      </c>
      <c r="K300" s="505" t="s">
        <v>50</v>
      </c>
      <c r="L300" s="506">
        <v>1</v>
      </c>
      <c r="M300" s="506" t="s">
        <v>60</v>
      </c>
      <c r="N300" s="507" t="s">
        <v>52</v>
      </c>
      <c r="O300" s="109">
        <f t="shared" si="16"/>
        <v>3960000</v>
      </c>
      <c r="P300" s="508" t="s">
        <v>40</v>
      </c>
    </row>
    <row r="301" spans="1:16" s="246" customFormat="1" ht="17.45" customHeight="1">
      <c r="A301" s="278"/>
      <c r="B301" s="85"/>
      <c r="C301" s="503" t="s">
        <v>456</v>
      </c>
      <c r="D301" s="463">
        <v>1800</v>
      </c>
      <c r="E301" s="364">
        <f t="shared" si="15"/>
        <v>1800</v>
      </c>
      <c r="F301" s="364">
        <f t="shared" si="17"/>
        <v>0</v>
      </c>
      <c r="G301" s="349">
        <f>F301/D301*100</f>
        <v>0</v>
      </c>
      <c r="H301" s="497" t="s">
        <v>374</v>
      </c>
      <c r="I301" s="109">
        <v>1800000</v>
      </c>
      <c r="J301" s="504" t="s">
        <v>40</v>
      </c>
      <c r="K301" s="505" t="s">
        <v>50</v>
      </c>
      <c r="L301" s="506">
        <v>1</v>
      </c>
      <c r="M301" s="506" t="s">
        <v>60</v>
      </c>
      <c r="N301" s="507" t="s">
        <v>52</v>
      </c>
      <c r="O301" s="109">
        <f t="shared" si="16"/>
        <v>1800000</v>
      </c>
      <c r="P301" s="508" t="s">
        <v>40</v>
      </c>
    </row>
    <row r="302" spans="1:16" s="246" customFormat="1" ht="17.45" customHeight="1">
      <c r="A302" s="278"/>
      <c r="B302" s="85"/>
      <c r="C302" s="516" t="s">
        <v>457</v>
      </c>
      <c r="D302" s="463">
        <v>600</v>
      </c>
      <c r="E302" s="364">
        <f t="shared" si="15"/>
        <v>600</v>
      </c>
      <c r="F302" s="364">
        <f t="shared" si="17"/>
        <v>0</v>
      </c>
      <c r="G302" s="349">
        <f>F302/D302*100</f>
        <v>0</v>
      </c>
      <c r="H302" s="497" t="s">
        <v>384</v>
      </c>
      <c r="I302" s="109">
        <v>600000</v>
      </c>
      <c r="J302" s="504" t="s">
        <v>40</v>
      </c>
      <c r="K302" s="505" t="s">
        <v>50</v>
      </c>
      <c r="L302" s="506">
        <v>1</v>
      </c>
      <c r="M302" s="506" t="s">
        <v>60</v>
      </c>
      <c r="N302" s="507" t="s">
        <v>52</v>
      </c>
      <c r="O302" s="109">
        <f t="shared" si="16"/>
        <v>600000</v>
      </c>
      <c r="P302" s="508" t="s">
        <v>40</v>
      </c>
    </row>
    <row r="303" spans="1:16" s="246" customFormat="1" ht="17.45" customHeight="1">
      <c r="A303" s="278"/>
      <c r="B303" s="85"/>
      <c r="C303" s="519" t="s">
        <v>458</v>
      </c>
      <c r="D303" s="463">
        <v>2880</v>
      </c>
      <c r="E303" s="364">
        <f>O303/1000</f>
        <v>2880</v>
      </c>
      <c r="F303" s="364">
        <f t="shared" si="17"/>
        <v>0</v>
      </c>
      <c r="G303" s="349">
        <f t="shared" ref="G303:G309" si="18">+F303/D303*100</f>
        <v>0</v>
      </c>
      <c r="H303" s="497" t="s">
        <v>374</v>
      </c>
      <c r="I303" s="109">
        <v>2880000</v>
      </c>
      <c r="J303" s="504" t="s">
        <v>40</v>
      </c>
      <c r="K303" s="505" t="s">
        <v>50</v>
      </c>
      <c r="L303" s="506">
        <v>1</v>
      </c>
      <c r="M303" s="506" t="s">
        <v>60</v>
      </c>
      <c r="N303" s="507" t="s">
        <v>52</v>
      </c>
      <c r="O303" s="109">
        <f t="shared" si="16"/>
        <v>2880000</v>
      </c>
      <c r="P303" s="508" t="s">
        <v>40</v>
      </c>
    </row>
    <row r="304" spans="1:16" s="246" customFormat="1" ht="17.45" customHeight="1">
      <c r="A304" s="278"/>
      <c r="B304" s="85"/>
      <c r="C304" s="519" t="s">
        <v>459</v>
      </c>
      <c r="D304" s="464">
        <v>10200</v>
      </c>
      <c r="E304" s="364">
        <f t="shared" ref="E304:E307" si="19">O304/1000</f>
        <v>10200</v>
      </c>
      <c r="F304" s="364">
        <f t="shared" si="17"/>
        <v>0</v>
      </c>
      <c r="G304" s="349">
        <f t="shared" si="18"/>
        <v>0</v>
      </c>
      <c r="H304" s="497" t="s">
        <v>384</v>
      </c>
      <c r="I304" s="109">
        <v>850000</v>
      </c>
      <c r="J304" s="504" t="s">
        <v>40</v>
      </c>
      <c r="K304" s="505" t="s">
        <v>50</v>
      </c>
      <c r="L304" s="506">
        <v>12</v>
      </c>
      <c r="M304" s="506" t="s">
        <v>60</v>
      </c>
      <c r="N304" s="507" t="s">
        <v>52</v>
      </c>
      <c r="O304" s="109">
        <f>I304*L304</f>
        <v>10200000</v>
      </c>
      <c r="P304" s="508" t="s">
        <v>40</v>
      </c>
    </row>
    <row r="305" spans="1:16" s="246" customFormat="1" ht="17.45" customHeight="1">
      <c r="A305" s="278"/>
      <c r="B305" s="85"/>
      <c r="C305" s="519" t="s">
        <v>460</v>
      </c>
      <c r="D305" s="464">
        <v>1500</v>
      </c>
      <c r="E305" s="364">
        <f t="shared" si="19"/>
        <v>1500</v>
      </c>
      <c r="F305" s="364">
        <f t="shared" si="17"/>
        <v>0</v>
      </c>
      <c r="G305" s="349">
        <f t="shared" si="18"/>
        <v>0</v>
      </c>
      <c r="H305" s="497" t="s">
        <v>384</v>
      </c>
      <c r="I305" s="109">
        <v>125000</v>
      </c>
      <c r="J305" s="504" t="s">
        <v>40</v>
      </c>
      <c r="K305" s="505" t="s">
        <v>50</v>
      </c>
      <c r="L305" s="506">
        <v>12</v>
      </c>
      <c r="M305" s="506" t="s">
        <v>60</v>
      </c>
      <c r="N305" s="507" t="s">
        <v>52</v>
      </c>
      <c r="O305" s="109">
        <f>I305*L305</f>
        <v>1500000</v>
      </c>
      <c r="P305" s="508" t="s">
        <v>40</v>
      </c>
    </row>
    <row r="306" spans="1:16" s="246" customFormat="1" ht="17.45" customHeight="1">
      <c r="A306" s="278"/>
      <c r="B306" s="85"/>
      <c r="C306" s="496" t="s">
        <v>461</v>
      </c>
      <c r="D306" s="363">
        <v>2520</v>
      </c>
      <c r="E306" s="364">
        <f t="shared" si="19"/>
        <v>2520</v>
      </c>
      <c r="F306" s="364">
        <f t="shared" si="17"/>
        <v>0</v>
      </c>
      <c r="G306" s="349">
        <f t="shared" si="18"/>
        <v>0</v>
      </c>
      <c r="H306" s="497" t="s">
        <v>374</v>
      </c>
      <c r="I306" s="109">
        <v>2520000</v>
      </c>
      <c r="J306" s="504" t="s">
        <v>40</v>
      </c>
      <c r="K306" s="505" t="s">
        <v>50</v>
      </c>
      <c r="L306" s="506">
        <v>1</v>
      </c>
      <c r="M306" s="506" t="s">
        <v>60</v>
      </c>
      <c r="N306" s="507" t="s">
        <v>52</v>
      </c>
      <c r="O306" s="109">
        <f t="shared" si="16"/>
        <v>2520000</v>
      </c>
      <c r="P306" s="508" t="s">
        <v>40</v>
      </c>
    </row>
    <row r="307" spans="1:16" s="246" customFormat="1" ht="17.45" customHeight="1">
      <c r="A307" s="492"/>
      <c r="B307" s="207"/>
      <c r="C307" s="496" t="s">
        <v>462</v>
      </c>
      <c r="D307" s="364">
        <v>360</v>
      </c>
      <c r="E307" s="364">
        <f t="shared" si="19"/>
        <v>360</v>
      </c>
      <c r="F307" s="364">
        <f t="shared" si="17"/>
        <v>0</v>
      </c>
      <c r="G307" s="349">
        <f t="shared" si="18"/>
        <v>0</v>
      </c>
      <c r="H307" s="520" t="s">
        <v>384</v>
      </c>
      <c r="I307" s="102">
        <v>360000</v>
      </c>
      <c r="J307" s="521" t="s">
        <v>40</v>
      </c>
      <c r="K307" s="522" t="s">
        <v>50</v>
      </c>
      <c r="L307" s="523">
        <v>1</v>
      </c>
      <c r="M307" s="523" t="s">
        <v>60</v>
      </c>
      <c r="N307" s="524" t="s">
        <v>52</v>
      </c>
      <c r="O307" s="102">
        <f t="shared" si="16"/>
        <v>360000</v>
      </c>
      <c r="P307" s="525" t="s">
        <v>40</v>
      </c>
    </row>
    <row r="308" spans="1:16" s="246" customFormat="1" ht="20.100000000000001" customHeight="1">
      <c r="A308" s="166" t="s">
        <v>463</v>
      </c>
      <c r="B308" s="118" t="s">
        <v>42</v>
      </c>
      <c r="C308" s="533"/>
      <c r="D308" s="327">
        <f>+D309</f>
        <v>33000</v>
      </c>
      <c r="E308" s="328">
        <f>+E309</f>
        <v>33000</v>
      </c>
      <c r="F308" s="328">
        <f t="shared" si="17"/>
        <v>0</v>
      </c>
      <c r="G308" s="343">
        <f t="shared" si="18"/>
        <v>0</v>
      </c>
      <c r="H308" s="320"/>
      <c r="I308" s="82"/>
      <c r="J308" s="172"/>
      <c r="K308" s="105"/>
      <c r="L308" s="83"/>
      <c r="M308" s="83"/>
      <c r="N308" s="224"/>
      <c r="O308" s="339">
        <f>O309</f>
        <v>33000000</v>
      </c>
      <c r="P308" s="227" t="s">
        <v>40</v>
      </c>
    </row>
    <row r="309" spans="1:16" s="246" customFormat="1" ht="15.95" customHeight="1">
      <c r="A309" s="74"/>
      <c r="B309" s="212" t="s">
        <v>463</v>
      </c>
      <c r="C309" s="285" t="s">
        <v>463</v>
      </c>
      <c r="D309" s="298">
        <v>33000</v>
      </c>
      <c r="E309" s="287">
        <f>+O309/1000</f>
        <v>33000</v>
      </c>
      <c r="F309" s="287">
        <f t="shared" si="17"/>
        <v>0</v>
      </c>
      <c r="G309" s="288">
        <f t="shared" si="18"/>
        <v>0</v>
      </c>
      <c r="H309" s="302"/>
      <c r="I309" s="106"/>
      <c r="J309" s="172"/>
      <c r="K309" s="105"/>
      <c r="L309" s="84" t="s">
        <v>48</v>
      </c>
      <c r="M309" s="84"/>
      <c r="N309" s="84"/>
      <c r="O309" s="82">
        <f>SUM(O310:O310)</f>
        <v>33000000</v>
      </c>
      <c r="P309" s="73" t="s">
        <v>40</v>
      </c>
    </row>
    <row r="310" spans="1:16" s="246" customFormat="1" ht="15.95" customHeight="1">
      <c r="A310" s="74"/>
      <c r="B310" s="85"/>
      <c r="C310" s="289"/>
      <c r="D310" s="300"/>
      <c r="E310" s="291"/>
      <c r="F310" s="291"/>
      <c r="G310" s="292"/>
      <c r="H310" s="187" t="s">
        <v>464</v>
      </c>
      <c r="I310" s="92">
        <v>11000000</v>
      </c>
      <c r="J310" s="63" t="s">
        <v>40</v>
      </c>
      <c r="K310" s="94" t="s">
        <v>50</v>
      </c>
      <c r="L310" s="93">
        <v>3</v>
      </c>
      <c r="M310" s="93" t="s">
        <v>60</v>
      </c>
      <c r="N310" s="110" t="s">
        <v>52</v>
      </c>
      <c r="O310" s="131">
        <f>+I310*L310</f>
        <v>33000000</v>
      </c>
      <c r="P310" s="95" t="s">
        <v>40</v>
      </c>
    </row>
    <row r="311" spans="1:16" s="246" customFormat="1" ht="20.100000000000001" customHeight="1">
      <c r="A311" s="495" t="s">
        <v>465</v>
      </c>
      <c r="B311" s="118" t="s">
        <v>42</v>
      </c>
      <c r="C311" s="167"/>
      <c r="D311" s="534">
        <f>SUM(D312:D321)</f>
        <v>3861658</v>
      </c>
      <c r="E311" s="535">
        <f>SUM(E312:E321)</f>
        <v>3763556.2620000001</v>
      </c>
      <c r="F311" s="536">
        <f>+E311-D311</f>
        <v>-98101.737999999896</v>
      </c>
      <c r="G311" s="537">
        <f>+F311/D311*100</f>
        <v>-2.5404046137695233</v>
      </c>
      <c r="H311" s="320"/>
      <c r="I311" s="82"/>
      <c r="J311" s="172"/>
      <c r="K311" s="83"/>
      <c r="L311" s="83" t="s">
        <v>48</v>
      </c>
      <c r="M311" s="83"/>
      <c r="N311" s="83"/>
      <c r="O311" s="82">
        <f>SUM(O312,O316,O320)</f>
        <v>3763556262</v>
      </c>
      <c r="P311" s="73" t="s">
        <v>40</v>
      </c>
    </row>
    <row r="312" spans="1:16" s="246" customFormat="1" ht="18.75" customHeight="1">
      <c r="A312" s="438" t="s">
        <v>466</v>
      </c>
      <c r="B312" s="538" t="s">
        <v>467</v>
      </c>
      <c r="C312" s="353" t="s">
        <v>465</v>
      </c>
      <c r="D312" s="287">
        <v>0</v>
      </c>
      <c r="E312" s="287">
        <f>O312/1000</f>
        <v>0</v>
      </c>
      <c r="F312" s="287">
        <f>E312-D312</f>
        <v>0</v>
      </c>
      <c r="G312" s="288" t="e">
        <f>F312/D312*100</f>
        <v>#DIV/0!</v>
      </c>
      <c r="H312" s="302"/>
      <c r="I312" s="82"/>
      <c r="J312" s="172"/>
      <c r="K312" s="83"/>
      <c r="L312" s="83"/>
      <c r="M312" s="83"/>
      <c r="N312" s="83"/>
      <c r="O312" s="82">
        <f>SUM(O313:O315)</f>
        <v>0</v>
      </c>
      <c r="P312" s="73" t="s">
        <v>40</v>
      </c>
    </row>
    <row r="313" spans="1:16" s="246" customFormat="1" ht="16.5" customHeight="1">
      <c r="A313" s="278"/>
      <c r="B313" s="539" t="s">
        <v>468</v>
      </c>
      <c r="C313" s="389"/>
      <c r="D313" s="291"/>
      <c r="E313" s="291"/>
      <c r="F313" s="291"/>
      <c r="G313" s="292"/>
      <c r="H313" s="540" t="s">
        <v>469</v>
      </c>
      <c r="I313" s="109">
        <v>0</v>
      </c>
      <c r="J313" s="63" t="s">
        <v>40</v>
      </c>
      <c r="K313" s="94" t="s">
        <v>50</v>
      </c>
      <c r="L313" s="93">
        <v>1</v>
      </c>
      <c r="M313" s="93" t="s">
        <v>60</v>
      </c>
      <c r="N313" s="110" t="s">
        <v>52</v>
      </c>
      <c r="O313" s="109">
        <f>+I313*L313</f>
        <v>0</v>
      </c>
      <c r="P313" s="95" t="s">
        <v>40</v>
      </c>
    </row>
    <row r="314" spans="1:16" s="246" customFormat="1" ht="16.5" customHeight="1">
      <c r="A314" s="278"/>
      <c r="B314" s="541"/>
      <c r="C314" s="389"/>
      <c r="D314" s="291"/>
      <c r="E314" s="291"/>
      <c r="F314" s="291"/>
      <c r="G314" s="292"/>
      <c r="H314" s="542" t="s">
        <v>470</v>
      </c>
      <c r="I314" s="109">
        <v>0</v>
      </c>
      <c r="J314" s="63" t="s">
        <v>40</v>
      </c>
      <c r="K314" s="94" t="s">
        <v>50</v>
      </c>
      <c r="L314" s="93">
        <v>1</v>
      </c>
      <c r="M314" s="93" t="s">
        <v>60</v>
      </c>
      <c r="N314" s="110" t="s">
        <v>52</v>
      </c>
      <c r="O314" s="109">
        <f>+I314*L314</f>
        <v>0</v>
      </c>
      <c r="P314" s="95" t="s">
        <v>40</v>
      </c>
    </row>
    <row r="315" spans="1:16" s="246" customFormat="1" ht="16.5" customHeight="1">
      <c r="A315" s="278"/>
      <c r="B315" s="541"/>
      <c r="C315" s="355"/>
      <c r="D315" s="296"/>
      <c r="E315" s="296"/>
      <c r="F315" s="296"/>
      <c r="G315" s="297"/>
      <c r="H315" s="543" t="s">
        <v>471</v>
      </c>
      <c r="I315" s="544">
        <v>0</v>
      </c>
      <c r="J315" s="313" t="s">
        <v>40</v>
      </c>
      <c r="K315" s="144" t="s">
        <v>50</v>
      </c>
      <c r="L315" s="143">
        <v>1</v>
      </c>
      <c r="M315" s="143" t="s">
        <v>60</v>
      </c>
      <c r="N315" s="145" t="s">
        <v>52</v>
      </c>
      <c r="O315" s="102">
        <f>+I315*L315</f>
        <v>0</v>
      </c>
      <c r="P315" s="146" t="s">
        <v>40</v>
      </c>
    </row>
    <row r="316" spans="1:16" s="246" customFormat="1" ht="18.75" customHeight="1">
      <c r="A316" s="438"/>
      <c r="B316" s="541"/>
      <c r="C316" s="353" t="s">
        <v>472</v>
      </c>
      <c r="D316" s="545">
        <v>3839005</v>
      </c>
      <c r="E316" s="287">
        <f>(O316/1000)</f>
        <v>3740902.93</v>
      </c>
      <c r="F316" s="287">
        <f>E316-D316</f>
        <v>-98102.069999999832</v>
      </c>
      <c r="G316" s="288">
        <f t="shared" ref="G316:G319" si="20">+F316/D316*100</f>
        <v>-2.5554035485757334</v>
      </c>
      <c r="H316" s="302"/>
      <c r="I316" s="82"/>
      <c r="J316" s="172"/>
      <c r="K316" s="83"/>
      <c r="L316" s="83"/>
      <c r="M316" s="83"/>
      <c r="N316" s="83"/>
      <c r="O316" s="82">
        <f>SUM(O317:O319)</f>
        <v>3740902930</v>
      </c>
      <c r="P316" s="73" t="s">
        <v>40</v>
      </c>
    </row>
    <row r="317" spans="1:16" s="246" customFormat="1" ht="16.5" customHeight="1">
      <c r="A317" s="278"/>
      <c r="B317" s="541"/>
      <c r="C317" s="389"/>
      <c r="D317" s="546"/>
      <c r="E317" s="291"/>
      <c r="F317" s="291"/>
      <c r="G317" s="292" t="e">
        <f t="shared" si="20"/>
        <v>#DIV/0!</v>
      </c>
      <c r="H317" s="540" t="s">
        <v>473</v>
      </c>
      <c r="I317" s="109">
        <v>1518151963</v>
      </c>
      <c r="J317" s="63" t="s">
        <v>40</v>
      </c>
      <c r="K317" s="94" t="s">
        <v>50</v>
      </c>
      <c r="L317" s="93">
        <v>1</v>
      </c>
      <c r="M317" s="93" t="s">
        <v>60</v>
      </c>
      <c r="N317" s="110" t="s">
        <v>52</v>
      </c>
      <c r="O317" s="109">
        <f>+I317*L317</f>
        <v>1518151963</v>
      </c>
      <c r="P317" s="95" t="s">
        <v>40</v>
      </c>
    </row>
    <row r="318" spans="1:16" s="246" customFormat="1" ht="16.5" customHeight="1">
      <c r="A318" s="278"/>
      <c r="B318" s="541"/>
      <c r="C318" s="389"/>
      <c r="D318" s="546"/>
      <c r="E318" s="291"/>
      <c r="F318" s="291"/>
      <c r="G318" s="292" t="e">
        <f t="shared" si="20"/>
        <v>#DIV/0!</v>
      </c>
      <c r="H318" s="542" t="s">
        <v>474</v>
      </c>
      <c r="I318" s="109">
        <v>669835303</v>
      </c>
      <c r="J318" s="63" t="s">
        <v>40</v>
      </c>
      <c r="K318" s="94" t="s">
        <v>50</v>
      </c>
      <c r="L318" s="93">
        <v>1</v>
      </c>
      <c r="M318" s="93" t="s">
        <v>60</v>
      </c>
      <c r="N318" s="110" t="s">
        <v>52</v>
      </c>
      <c r="O318" s="109">
        <f>+I318*L318</f>
        <v>669835303</v>
      </c>
      <c r="P318" s="95" t="s">
        <v>40</v>
      </c>
    </row>
    <row r="319" spans="1:16" s="246" customFormat="1" ht="16.5" customHeight="1">
      <c r="A319" s="278"/>
      <c r="B319" s="541"/>
      <c r="C319" s="355"/>
      <c r="D319" s="547"/>
      <c r="E319" s="296"/>
      <c r="F319" s="296"/>
      <c r="G319" s="297" t="e">
        <f t="shared" si="20"/>
        <v>#DIV/0!</v>
      </c>
      <c r="H319" s="543" t="s">
        <v>475</v>
      </c>
      <c r="I319" s="544">
        <v>1552915664</v>
      </c>
      <c r="J319" s="313" t="s">
        <v>40</v>
      </c>
      <c r="K319" s="144" t="s">
        <v>50</v>
      </c>
      <c r="L319" s="143">
        <v>1</v>
      </c>
      <c r="M319" s="143" t="s">
        <v>60</v>
      </c>
      <c r="N319" s="145" t="s">
        <v>52</v>
      </c>
      <c r="O319" s="102">
        <f>+I319*L319</f>
        <v>1552915664</v>
      </c>
      <c r="P319" s="146" t="s">
        <v>40</v>
      </c>
    </row>
    <row r="320" spans="1:16" s="246" customFormat="1" ht="16.5" customHeight="1">
      <c r="A320" s="548"/>
      <c r="B320" s="549"/>
      <c r="C320" s="353" t="s">
        <v>476</v>
      </c>
      <c r="D320" s="287">
        <v>22653</v>
      </c>
      <c r="E320" s="287">
        <f>O320/1000</f>
        <v>22653.331999999999</v>
      </c>
      <c r="F320" s="287">
        <f>E320-D320</f>
        <v>0.3319999999985157</v>
      </c>
      <c r="G320" s="288">
        <f>F320/D320*100</f>
        <v>1.465589546631862E-3</v>
      </c>
      <c r="H320" s="302"/>
      <c r="I320" s="106"/>
      <c r="J320" s="172"/>
      <c r="K320" s="105"/>
      <c r="L320" s="83" t="s">
        <v>48</v>
      </c>
      <c r="M320" s="83"/>
      <c r="N320" s="83"/>
      <c r="O320" s="82">
        <f>SUM(O321:O321)</f>
        <v>22653332</v>
      </c>
      <c r="P320" s="73" t="s">
        <v>40</v>
      </c>
    </row>
    <row r="321" spans="1:16" s="246" customFormat="1" ht="16.5" customHeight="1" thickBot="1">
      <c r="A321" s="550"/>
      <c r="B321" s="551"/>
      <c r="C321" s="552"/>
      <c r="D321" s="317"/>
      <c r="E321" s="317"/>
      <c r="F321" s="317"/>
      <c r="G321" s="553"/>
      <c r="H321" s="554" t="s">
        <v>477</v>
      </c>
      <c r="I321" s="198">
        <v>22653332</v>
      </c>
      <c r="J321" s="555" t="s">
        <v>40</v>
      </c>
      <c r="K321" s="200" t="s">
        <v>50</v>
      </c>
      <c r="L321" s="199">
        <v>1</v>
      </c>
      <c r="M321" s="199" t="s">
        <v>60</v>
      </c>
      <c r="N321" s="201" t="s">
        <v>52</v>
      </c>
      <c r="O321" s="556">
        <f>+I321*L321</f>
        <v>22653332</v>
      </c>
      <c r="P321" s="202" t="s">
        <v>40</v>
      </c>
    </row>
    <row r="322" spans="1:16" s="246" customFormat="1" ht="16.5" customHeight="1">
      <c r="A322" s="239"/>
      <c r="B322" s="557"/>
      <c r="C322" s="558"/>
      <c r="D322" s="243"/>
      <c r="E322" s="243"/>
      <c r="F322" s="243"/>
      <c r="G322" s="559"/>
      <c r="H322" s="351"/>
      <c r="I322" s="92"/>
      <c r="J322" s="63"/>
      <c r="K322" s="94"/>
      <c r="L322" s="93"/>
      <c r="M322" s="93"/>
      <c r="N322" s="110"/>
      <c r="O322" s="131"/>
      <c r="P322" s="63"/>
    </row>
    <row r="323" spans="1:16" s="246" customFormat="1">
      <c r="A323" s="239"/>
      <c r="B323" s="238"/>
      <c r="C323" s="238"/>
      <c r="D323" s="239"/>
      <c r="E323" s="243"/>
      <c r="F323" s="243"/>
      <c r="G323" s="244"/>
      <c r="H323" s="560"/>
      <c r="I323" s="109"/>
      <c r="J323" s="63"/>
      <c r="K323" s="93"/>
      <c r="L323" s="93"/>
      <c r="M323" s="93"/>
      <c r="N323" s="93"/>
      <c r="O323" s="109"/>
      <c r="P323" s="63"/>
    </row>
    <row r="324" spans="1:16" s="246" customFormat="1">
      <c r="A324" s="239"/>
      <c r="B324" s="238"/>
      <c r="C324" s="238"/>
      <c r="D324" s="239"/>
      <c r="E324" s="243"/>
      <c r="F324" s="243"/>
      <c r="G324" s="244"/>
      <c r="H324" s="561"/>
      <c r="I324" s="109"/>
      <c r="J324" s="63"/>
      <c r="K324" s="93"/>
      <c r="L324" s="93"/>
      <c r="M324" s="93"/>
      <c r="N324" s="93"/>
      <c r="O324" s="109"/>
      <c r="P324" s="63"/>
    </row>
    <row r="325" spans="1:16" s="246" customFormat="1" ht="9.75" customHeight="1">
      <c r="A325" s="239"/>
      <c r="B325" s="238"/>
      <c r="C325" s="238"/>
      <c r="D325" s="239"/>
      <c r="E325" s="243"/>
      <c r="F325" s="243"/>
      <c r="G325" s="244"/>
      <c r="H325" s="245"/>
      <c r="I325" s="109"/>
      <c r="J325" s="63"/>
      <c r="K325" s="93"/>
      <c r="L325" s="93"/>
      <c r="M325" s="93"/>
      <c r="N325" s="93"/>
      <c r="O325" s="109"/>
      <c r="P325" s="63"/>
    </row>
    <row r="326" spans="1:16" s="246" customFormat="1" ht="21.75" customHeight="1">
      <c r="A326" s="239"/>
      <c r="B326" s="238"/>
      <c r="C326" s="238"/>
      <c r="D326" s="239"/>
      <c r="E326" s="243"/>
      <c r="F326" s="243"/>
      <c r="G326" s="244"/>
      <c r="H326" s="245"/>
      <c r="I326" s="109"/>
      <c r="J326" s="63"/>
      <c r="K326" s="93"/>
      <c r="L326" s="93"/>
      <c r="M326" s="93"/>
      <c r="N326" s="93"/>
      <c r="O326" s="109"/>
      <c r="P326" s="63"/>
    </row>
    <row r="328" spans="1:16" s="246" customFormat="1">
      <c r="A328" s="239"/>
      <c r="B328" s="238"/>
      <c r="C328" s="238"/>
      <c r="D328" s="239"/>
      <c r="E328" s="243"/>
      <c r="F328" s="243"/>
      <c r="G328" s="244"/>
      <c r="H328" s="562"/>
      <c r="I328" s="109"/>
      <c r="J328" s="63"/>
      <c r="K328" s="93"/>
      <c r="L328" s="93"/>
      <c r="M328" s="93"/>
      <c r="N328" s="93"/>
      <c r="O328" s="109"/>
      <c r="P328" s="63"/>
    </row>
    <row r="329" spans="1:16" s="246" customFormat="1">
      <c r="A329" s="239"/>
      <c r="B329" s="238"/>
      <c r="C329" s="238"/>
      <c r="D329" s="239"/>
      <c r="E329" s="243"/>
      <c r="F329" s="243"/>
      <c r="G329" s="244"/>
      <c r="H329" s="562"/>
      <c r="I329" s="109"/>
      <c r="J329" s="63"/>
      <c r="K329" s="93"/>
      <c r="L329" s="93"/>
      <c r="M329" s="93"/>
      <c r="N329" s="93"/>
      <c r="O329" s="109"/>
      <c r="P329" s="63"/>
    </row>
  </sheetData>
  <mergeCells count="330">
    <mergeCell ref="F320:F321"/>
    <mergeCell ref="G320:G321"/>
    <mergeCell ref="C316:C319"/>
    <mergeCell ref="D316:D319"/>
    <mergeCell ref="E316:E319"/>
    <mergeCell ref="F316:F319"/>
    <mergeCell ref="G316:G319"/>
    <mergeCell ref="A320:A321"/>
    <mergeCell ref="B320:B321"/>
    <mergeCell ref="C320:C321"/>
    <mergeCell ref="D320:D321"/>
    <mergeCell ref="E320:E321"/>
    <mergeCell ref="G309:G310"/>
    <mergeCell ref="L309:N309"/>
    <mergeCell ref="B311:C311"/>
    <mergeCell ref="C312:C315"/>
    <mergeCell ref="D312:D315"/>
    <mergeCell ref="E312:E315"/>
    <mergeCell ref="F312:F315"/>
    <mergeCell ref="G312:G315"/>
    <mergeCell ref="B221:C221"/>
    <mergeCell ref="B308:C308"/>
    <mergeCell ref="C309:C310"/>
    <mergeCell ref="D309:D310"/>
    <mergeCell ref="E309:E310"/>
    <mergeCell ref="F309:F310"/>
    <mergeCell ref="C218:C220"/>
    <mergeCell ref="D218:D220"/>
    <mergeCell ref="E218:E220"/>
    <mergeCell ref="F218:F220"/>
    <mergeCell ref="G218:G220"/>
    <mergeCell ref="L218:N218"/>
    <mergeCell ref="C211:C217"/>
    <mergeCell ref="D211:D217"/>
    <mergeCell ref="E211:E217"/>
    <mergeCell ref="F211:F217"/>
    <mergeCell ref="G211:G217"/>
    <mergeCell ref="L211:N211"/>
    <mergeCell ref="C206:C209"/>
    <mergeCell ref="D206:D209"/>
    <mergeCell ref="E206:E209"/>
    <mergeCell ref="F206:F209"/>
    <mergeCell ref="G206:G209"/>
    <mergeCell ref="L206:N206"/>
    <mergeCell ref="C198:C205"/>
    <mergeCell ref="D198:D205"/>
    <mergeCell ref="E198:E205"/>
    <mergeCell ref="F198:F205"/>
    <mergeCell ref="G198:G205"/>
    <mergeCell ref="L198:N198"/>
    <mergeCell ref="C195:C196"/>
    <mergeCell ref="D195:D196"/>
    <mergeCell ref="E195:E196"/>
    <mergeCell ref="F195:F196"/>
    <mergeCell ref="G195:G196"/>
    <mergeCell ref="L195:N195"/>
    <mergeCell ref="C186:C194"/>
    <mergeCell ref="D186:D194"/>
    <mergeCell ref="E186:E194"/>
    <mergeCell ref="F186:F194"/>
    <mergeCell ref="G186:G194"/>
    <mergeCell ref="L186:N186"/>
    <mergeCell ref="C181:C184"/>
    <mergeCell ref="D181:D184"/>
    <mergeCell ref="E181:E184"/>
    <mergeCell ref="F181:F184"/>
    <mergeCell ref="G181:G184"/>
    <mergeCell ref="L181:N181"/>
    <mergeCell ref="C177:C179"/>
    <mergeCell ref="D177:D179"/>
    <mergeCell ref="E177:E179"/>
    <mergeCell ref="F177:F179"/>
    <mergeCell ref="G177:G179"/>
    <mergeCell ref="L177:N177"/>
    <mergeCell ref="C174:C175"/>
    <mergeCell ref="D174:D175"/>
    <mergeCell ref="E174:E175"/>
    <mergeCell ref="F174:F175"/>
    <mergeCell ref="G174:G175"/>
    <mergeCell ref="L174:N174"/>
    <mergeCell ref="C169:C173"/>
    <mergeCell ref="D169:D173"/>
    <mergeCell ref="E169:E173"/>
    <mergeCell ref="F169:F173"/>
    <mergeCell ref="G169:G173"/>
    <mergeCell ref="L169:N169"/>
    <mergeCell ref="C166:C167"/>
    <mergeCell ref="D166:D167"/>
    <mergeCell ref="E166:E167"/>
    <mergeCell ref="F166:F167"/>
    <mergeCell ref="G166:G167"/>
    <mergeCell ref="L166:N166"/>
    <mergeCell ref="C163:C165"/>
    <mergeCell ref="D163:D165"/>
    <mergeCell ref="E163:E165"/>
    <mergeCell ref="F163:F165"/>
    <mergeCell ref="G163:G165"/>
    <mergeCell ref="L163:N163"/>
    <mergeCell ref="C155:C161"/>
    <mergeCell ref="D155:D161"/>
    <mergeCell ref="E155:E161"/>
    <mergeCell ref="F155:F161"/>
    <mergeCell ref="G155:G161"/>
    <mergeCell ref="L155:N155"/>
    <mergeCell ref="C144:C154"/>
    <mergeCell ref="D144:D154"/>
    <mergeCell ref="E144:E154"/>
    <mergeCell ref="F144:F154"/>
    <mergeCell ref="G144:G154"/>
    <mergeCell ref="L144:N144"/>
    <mergeCell ref="C139:C143"/>
    <mergeCell ref="D139:D143"/>
    <mergeCell ref="E139:E143"/>
    <mergeCell ref="F139:F143"/>
    <mergeCell ref="G139:G143"/>
    <mergeCell ref="L139:N139"/>
    <mergeCell ref="C137:C138"/>
    <mergeCell ref="D137:D138"/>
    <mergeCell ref="E137:E138"/>
    <mergeCell ref="F137:F138"/>
    <mergeCell ref="G137:G138"/>
    <mergeCell ref="L137:N137"/>
    <mergeCell ref="C133:C135"/>
    <mergeCell ref="D133:D135"/>
    <mergeCell ref="E133:E135"/>
    <mergeCell ref="F133:F135"/>
    <mergeCell ref="G133:G135"/>
    <mergeCell ref="L133:N133"/>
    <mergeCell ref="C131:C132"/>
    <mergeCell ref="D131:D132"/>
    <mergeCell ref="E131:E132"/>
    <mergeCell ref="F131:F132"/>
    <mergeCell ref="G131:G132"/>
    <mergeCell ref="L131:N131"/>
    <mergeCell ref="C128:C130"/>
    <mergeCell ref="D128:D130"/>
    <mergeCell ref="E128:E130"/>
    <mergeCell ref="F128:F130"/>
    <mergeCell ref="G128:G130"/>
    <mergeCell ref="L128:N128"/>
    <mergeCell ref="C126:C127"/>
    <mergeCell ref="D126:D127"/>
    <mergeCell ref="E126:E127"/>
    <mergeCell ref="F126:F127"/>
    <mergeCell ref="G126:G127"/>
    <mergeCell ref="L126:N126"/>
    <mergeCell ref="C120:C125"/>
    <mergeCell ref="D120:D125"/>
    <mergeCell ref="E120:E125"/>
    <mergeCell ref="F120:F125"/>
    <mergeCell ref="G120:G125"/>
    <mergeCell ref="L120:N120"/>
    <mergeCell ref="C118:C119"/>
    <mergeCell ref="D118:D119"/>
    <mergeCell ref="E118:E119"/>
    <mergeCell ref="F118:F119"/>
    <mergeCell ref="G118:G119"/>
    <mergeCell ref="L118:N118"/>
    <mergeCell ref="L115:N115"/>
    <mergeCell ref="C116:C117"/>
    <mergeCell ref="D116:D117"/>
    <mergeCell ref="E116:E117"/>
    <mergeCell ref="F116:F117"/>
    <mergeCell ref="G116:G117"/>
    <mergeCell ref="L116:N116"/>
    <mergeCell ref="C113:C114"/>
    <mergeCell ref="D113:D114"/>
    <mergeCell ref="E113:E114"/>
    <mergeCell ref="F113:F114"/>
    <mergeCell ref="G113:G114"/>
    <mergeCell ref="L113:N113"/>
    <mergeCell ref="C111:C112"/>
    <mergeCell ref="D111:D112"/>
    <mergeCell ref="E111:E112"/>
    <mergeCell ref="F111:F112"/>
    <mergeCell ref="G111:G112"/>
    <mergeCell ref="L111:N111"/>
    <mergeCell ref="C107:C110"/>
    <mergeCell ref="D107:D110"/>
    <mergeCell ref="E107:E110"/>
    <mergeCell ref="F107:F110"/>
    <mergeCell ref="G107:G110"/>
    <mergeCell ref="L107:N107"/>
    <mergeCell ref="C105:C106"/>
    <mergeCell ref="D105:D106"/>
    <mergeCell ref="E105:E106"/>
    <mergeCell ref="F105:F106"/>
    <mergeCell ref="G105:G106"/>
    <mergeCell ref="L105:N105"/>
    <mergeCell ref="L100:N100"/>
    <mergeCell ref="C101:C104"/>
    <mergeCell ref="D101:D104"/>
    <mergeCell ref="E101:E104"/>
    <mergeCell ref="F101:F104"/>
    <mergeCell ref="G101:G104"/>
    <mergeCell ref="L101:N101"/>
    <mergeCell ref="C96:C99"/>
    <mergeCell ref="D96:D99"/>
    <mergeCell ref="E96:E99"/>
    <mergeCell ref="F96:F99"/>
    <mergeCell ref="G96:G99"/>
    <mergeCell ref="L96:N96"/>
    <mergeCell ref="C93:C95"/>
    <mergeCell ref="D93:D95"/>
    <mergeCell ref="E93:E95"/>
    <mergeCell ref="F93:F95"/>
    <mergeCell ref="G93:G95"/>
    <mergeCell ref="L93:N93"/>
    <mergeCell ref="B86:C86"/>
    <mergeCell ref="L87:N87"/>
    <mergeCell ref="C88:C92"/>
    <mergeCell ref="D88:D92"/>
    <mergeCell ref="E88:E92"/>
    <mergeCell ref="F88:F92"/>
    <mergeCell ref="G88:G92"/>
    <mergeCell ref="L88:N88"/>
    <mergeCell ref="C82:C83"/>
    <mergeCell ref="D82:D83"/>
    <mergeCell ref="E82:E83"/>
    <mergeCell ref="F82:F83"/>
    <mergeCell ref="G82:G83"/>
    <mergeCell ref="C84:C85"/>
    <mergeCell ref="D84:D85"/>
    <mergeCell ref="E84:E85"/>
    <mergeCell ref="F84:F85"/>
    <mergeCell ref="G84:G85"/>
    <mergeCell ref="B78:C78"/>
    <mergeCell ref="C80:C81"/>
    <mergeCell ref="D80:D81"/>
    <mergeCell ref="E80:E81"/>
    <mergeCell ref="F80:F81"/>
    <mergeCell ref="G80:G81"/>
    <mergeCell ref="C69:C77"/>
    <mergeCell ref="D69:D77"/>
    <mergeCell ref="E69:E77"/>
    <mergeCell ref="F69:F77"/>
    <mergeCell ref="G69:G77"/>
    <mergeCell ref="L69:N69"/>
    <mergeCell ref="C66:C68"/>
    <mergeCell ref="D66:D68"/>
    <mergeCell ref="E66:E68"/>
    <mergeCell ref="F66:F68"/>
    <mergeCell ref="G66:G68"/>
    <mergeCell ref="L66:N66"/>
    <mergeCell ref="C61:C65"/>
    <mergeCell ref="D61:D65"/>
    <mergeCell ref="E61:E65"/>
    <mergeCell ref="F61:F65"/>
    <mergeCell ref="G61:G65"/>
    <mergeCell ref="L61:N61"/>
    <mergeCell ref="L50:N50"/>
    <mergeCell ref="C57:C60"/>
    <mergeCell ref="D57:D60"/>
    <mergeCell ref="E57:E60"/>
    <mergeCell ref="F57:F60"/>
    <mergeCell ref="G57:G60"/>
    <mergeCell ref="L57:N57"/>
    <mergeCell ref="C48:C49"/>
    <mergeCell ref="D48:D49"/>
    <mergeCell ref="E48:E49"/>
    <mergeCell ref="F48:F49"/>
    <mergeCell ref="G48:G49"/>
    <mergeCell ref="C50:C56"/>
    <mergeCell ref="D50:D56"/>
    <mergeCell ref="E50:E56"/>
    <mergeCell ref="F50:F56"/>
    <mergeCell ref="G50:G56"/>
    <mergeCell ref="C41:C46"/>
    <mergeCell ref="D41:D46"/>
    <mergeCell ref="E41:E46"/>
    <mergeCell ref="F41:F46"/>
    <mergeCell ref="G41:G46"/>
    <mergeCell ref="L41:N41"/>
    <mergeCell ref="C39:C40"/>
    <mergeCell ref="D39:D40"/>
    <mergeCell ref="E39:E40"/>
    <mergeCell ref="F39:F40"/>
    <mergeCell ref="G39:G40"/>
    <mergeCell ref="L39:N39"/>
    <mergeCell ref="C34:C38"/>
    <mergeCell ref="D34:D38"/>
    <mergeCell ref="E34:E38"/>
    <mergeCell ref="F34:F38"/>
    <mergeCell ref="G34:G38"/>
    <mergeCell ref="L34:N34"/>
    <mergeCell ref="L30:M30"/>
    <mergeCell ref="C31:C32"/>
    <mergeCell ref="D31:D32"/>
    <mergeCell ref="E31:E32"/>
    <mergeCell ref="F31:F32"/>
    <mergeCell ref="G31:G32"/>
    <mergeCell ref="C25:C30"/>
    <mergeCell ref="D25:D30"/>
    <mergeCell ref="E25:E30"/>
    <mergeCell ref="F25:F30"/>
    <mergeCell ref="G25:G30"/>
    <mergeCell ref="L25:N25"/>
    <mergeCell ref="L26:M26"/>
    <mergeCell ref="L27:M27"/>
    <mergeCell ref="L28:M28"/>
    <mergeCell ref="L29:M29"/>
    <mergeCell ref="C23:C24"/>
    <mergeCell ref="D23:D24"/>
    <mergeCell ref="E23:E24"/>
    <mergeCell ref="F23:F24"/>
    <mergeCell ref="G23:G24"/>
    <mergeCell ref="L23:N23"/>
    <mergeCell ref="C13:C22"/>
    <mergeCell ref="D13:D22"/>
    <mergeCell ref="E13:E22"/>
    <mergeCell ref="F13:F22"/>
    <mergeCell ref="G13:G22"/>
    <mergeCell ref="L13:N13"/>
    <mergeCell ref="A5:C5"/>
    <mergeCell ref="B6:C6"/>
    <mergeCell ref="C8:C12"/>
    <mergeCell ref="D8:D12"/>
    <mergeCell ref="E8:E12"/>
    <mergeCell ref="F8:F12"/>
    <mergeCell ref="G8:G12"/>
    <mergeCell ref="A1:B1"/>
    <mergeCell ref="A2:B2"/>
    <mergeCell ref="N2:P2"/>
    <mergeCell ref="A3:A4"/>
    <mergeCell ref="B3:B4"/>
    <mergeCell ref="C3:C4"/>
    <mergeCell ref="D3:D4"/>
    <mergeCell ref="E3:E4"/>
    <mergeCell ref="F3:G3"/>
    <mergeCell ref="H3:P4"/>
  </mergeCells>
  <phoneticPr fontId="2" type="noConversion"/>
  <printOptions horizontalCentered="1"/>
  <pageMargins left="3.937007874015748E-2" right="3.937007874015748E-2" top="0.74803149606299213" bottom="0.55118110236220474" header="0.31496062992125984" footer="0.31496062992125984"/>
  <pageSetup paperSize="9" scale="90" firstPageNumber="4" orientation="landscape" useFirstPageNumber="1" r:id="rId1"/>
  <headerFooter>
    <oddFooter>&amp;C&amp;"맑은 고딕,Regular"&amp;P</oddFooter>
  </headerFooter>
  <rowBreaks count="8" manualBreakCount="8">
    <brk id="32" max="15" man="1"/>
    <brk id="60" max="15" man="1"/>
    <brk id="85" max="15" man="1"/>
    <brk id="114" max="15" man="1"/>
    <brk id="143" max="15" man="1"/>
    <brk id="167" max="15" man="1"/>
    <brk id="196" max="15" man="1"/>
    <brk id="22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예산총칙</vt:lpstr>
      <vt:lpstr>세입예산서</vt:lpstr>
      <vt:lpstr>세출예산서</vt:lpstr>
      <vt:lpstr>세입예산서!Print_Area</vt:lpstr>
      <vt:lpstr>세출예산서!Print_Area</vt:lpstr>
      <vt:lpstr>예산총칙!Print_Area</vt:lpstr>
      <vt:lpstr>세입예산서!Print_Titles</vt:lpstr>
      <vt:lpstr>세출예산서!Print_Titles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2024-12-19T04:44:08Z</dcterms:created>
  <dcterms:modified xsi:type="dcterms:W3CDTF">2024-12-19T04:47:30Z</dcterms:modified>
</cp:coreProperties>
</file>