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법인행정\2025년\공문\첨부서류\2025년 제2차 추경 및 2026년 예산 제출\홈페이지 게시용\"/>
    </mc:Choice>
  </mc:AlternateContent>
  <xr:revisionPtr revIDLastSave="0" documentId="13_ncr:1_{E66797B5-CE6F-416F-B599-DFAAF1D9EB8B}" xr6:coauthVersionLast="36" xr6:coauthVersionMax="47" xr10:uidLastSave="{00000000-0000-0000-0000-000000000000}"/>
  <bookViews>
    <workbookView xWindow="0" yWindow="0" windowWidth="28800" windowHeight="11730" activeTab="1" xr2:uid="{00000000-000D-0000-FFFF-FFFF00000000}"/>
  </bookViews>
  <sheets>
    <sheet name="세입명세서" sheetId="6" r:id="rId1"/>
    <sheet name="세출명세서" sheetId="7" r:id="rId2"/>
  </sheets>
  <definedNames>
    <definedName name="_xlnm.Print_Area" localSheetId="0">세입명세서!$A$1:$P$88</definedName>
    <definedName name="_xlnm.Print_Area" localSheetId="1">세출명세서!$A$1:$P$300</definedName>
    <definedName name="_xlnm.Print_Titles" localSheetId="0">세입명세서!$4:$5</definedName>
    <definedName name="_xlnm.Print_Titles" localSheetId="1">세출명세서!$3:$4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48" i="6" l="1"/>
  <c r="O182" i="7"/>
  <c r="O160" i="7" l="1"/>
  <c r="O161" i="7"/>
  <c r="O141" i="7" l="1"/>
  <c r="O140" i="7"/>
  <c r="O139" i="7"/>
  <c r="O138" i="7"/>
  <c r="O137" i="7"/>
  <c r="O136" i="7"/>
  <c r="O135" i="7"/>
  <c r="O134" i="7"/>
  <c r="O133" i="7"/>
  <c r="O131" i="7"/>
  <c r="O132" i="7" l="1"/>
  <c r="O130" i="7" s="1"/>
  <c r="O190" i="7"/>
  <c r="O189" i="7"/>
  <c r="O187" i="7"/>
  <c r="O186" i="7"/>
  <c r="O185" i="7"/>
  <c r="O120" i="7"/>
  <c r="O96" i="7"/>
  <c r="O99" i="7"/>
  <c r="O97" i="7"/>
  <c r="O95" i="7"/>
  <c r="O83" i="7"/>
  <c r="O68" i="7" l="1"/>
  <c r="O19" i="6" l="1"/>
  <c r="O18" i="6" s="1"/>
  <c r="E18" i="6" s="1"/>
  <c r="F18" i="6" l="1"/>
  <c r="O299" i="7" l="1"/>
  <c r="O15" i="7"/>
  <c r="O184" i="7" l="1"/>
  <c r="O69" i="7" l="1"/>
  <c r="O175" i="7" l="1"/>
  <c r="O173" i="7" l="1"/>
  <c r="O180" i="7"/>
  <c r="G182" i="7" l="1"/>
  <c r="O27" i="6" l="1"/>
  <c r="O51" i="6" l="1"/>
  <c r="O116" i="7" l="1"/>
  <c r="G292" i="7" l="1"/>
  <c r="G291" i="7"/>
  <c r="G290" i="7"/>
  <c r="O300" i="7"/>
  <c r="O287" i="7"/>
  <c r="G99" i="7"/>
  <c r="G98" i="7"/>
  <c r="G97" i="7"/>
  <c r="G96" i="7"/>
  <c r="G95" i="7"/>
  <c r="G94" i="7"/>
  <c r="D92" i="7" l="1"/>
  <c r="D156" i="7" l="1"/>
  <c r="D80" i="7"/>
  <c r="O174" i="7" l="1"/>
  <c r="O148" i="7" l="1"/>
  <c r="O90" i="7"/>
  <c r="O85" i="7"/>
  <c r="O29" i="6"/>
  <c r="O98" i="7"/>
  <c r="O94" i="7"/>
  <c r="O93" i="7" l="1"/>
  <c r="O92" i="7" l="1"/>
  <c r="E93" i="7"/>
  <c r="F93" i="7" l="1"/>
  <c r="G93" i="7" s="1"/>
  <c r="O179" i="7"/>
  <c r="O70" i="7"/>
  <c r="O67" i="7"/>
  <c r="O66" i="7"/>
  <c r="O65" i="7"/>
  <c r="O64" i="7"/>
  <c r="O63" i="7"/>
  <c r="O61" i="7"/>
  <c r="O60" i="7"/>
  <c r="O129" i="7" l="1"/>
  <c r="O128" i="7"/>
  <c r="O127" i="7"/>
  <c r="O126" i="7"/>
  <c r="O17" i="6" l="1"/>
  <c r="O162" i="7" l="1"/>
  <c r="O296" i="7" l="1"/>
  <c r="O295" i="7"/>
  <c r="O294" i="7"/>
  <c r="O293" i="7" l="1"/>
  <c r="E293" i="7" s="1"/>
  <c r="O292" i="7"/>
  <c r="O291" i="7"/>
  <c r="O290" i="7"/>
  <c r="O289" i="7" l="1"/>
  <c r="O158" i="7"/>
  <c r="O157" i="7" l="1"/>
  <c r="O156" i="7" s="1"/>
  <c r="O124" i="7"/>
  <c r="O121" i="7" l="1"/>
  <c r="D72" i="7" l="1"/>
  <c r="D71" i="7" s="1"/>
  <c r="O69" i="6" l="1"/>
  <c r="O82" i="7" l="1"/>
  <c r="O115" i="7" l="1"/>
  <c r="O155" i="7" l="1"/>
  <c r="O68" i="6" l="1"/>
  <c r="O84" i="7" l="1"/>
  <c r="O154" i="7" l="1"/>
  <c r="O112" i="7" l="1"/>
  <c r="O42" i="6" l="1"/>
  <c r="O107" i="7" l="1"/>
  <c r="O108" i="7"/>
  <c r="O109" i="7"/>
  <c r="O110" i="7"/>
  <c r="D192" i="7" l="1"/>
  <c r="O263" i="7" l="1"/>
  <c r="E263" i="7" s="1"/>
  <c r="F263" i="7" l="1"/>
  <c r="G263" i="7" s="1"/>
  <c r="O88" i="6"/>
  <c r="O13" i="6" l="1"/>
  <c r="O16" i="6"/>
  <c r="D163" i="7" l="1"/>
  <c r="O32" i="7"/>
  <c r="O169" i="7" l="1"/>
  <c r="O168" i="7"/>
  <c r="O88" i="7"/>
  <c r="O87" i="7" s="1"/>
  <c r="E87" i="7" s="1"/>
  <c r="O86" i="7"/>
  <c r="O237" i="7" l="1"/>
  <c r="O74" i="6"/>
  <c r="O25" i="6" l="1"/>
  <c r="O24" i="6" l="1"/>
  <c r="E157" i="7"/>
  <c r="O298" i="7"/>
  <c r="O297" i="7" s="1"/>
  <c r="D288" i="7"/>
  <c r="O286" i="7"/>
  <c r="O285" i="7" s="1"/>
  <c r="D284" i="7"/>
  <c r="O283" i="7"/>
  <c r="E283" i="7" s="1"/>
  <c r="F283" i="7" s="1"/>
  <c r="G283" i="7" s="1"/>
  <c r="O282" i="7"/>
  <c r="E282" i="7" s="1"/>
  <c r="O281" i="7"/>
  <c r="E281" i="7" s="1"/>
  <c r="F281" i="7" s="1"/>
  <c r="G281" i="7" s="1"/>
  <c r="O280" i="7"/>
  <c r="E280" i="7" s="1"/>
  <c r="O279" i="7"/>
  <c r="E279" i="7" s="1"/>
  <c r="F279" i="7" s="1"/>
  <c r="G279" i="7" s="1"/>
  <c r="O278" i="7"/>
  <c r="E278" i="7" s="1"/>
  <c r="O277" i="7"/>
  <c r="E277" i="7" s="1"/>
  <c r="F277" i="7" s="1"/>
  <c r="G277" i="7" s="1"/>
  <c r="O276" i="7"/>
  <c r="E276" i="7" s="1"/>
  <c r="F276" i="7" s="1"/>
  <c r="G276" i="7" s="1"/>
  <c r="O275" i="7"/>
  <c r="E275" i="7" s="1"/>
  <c r="F275" i="7" s="1"/>
  <c r="G275" i="7" s="1"/>
  <c r="O274" i="7"/>
  <c r="E274" i="7" s="1"/>
  <c r="F274" i="7" s="1"/>
  <c r="G274" i="7" s="1"/>
  <c r="O273" i="7"/>
  <c r="E273" i="7" s="1"/>
  <c r="F273" i="7" s="1"/>
  <c r="G273" i="7" s="1"/>
  <c r="O272" i="7"/>
  <c r="E272" i="7" s="1"/>
  <c r="O271" i="7"/>
  <c r="E271" i="7" s="1"/>
  <c r="O270" i="7"/>
  <c r="E270" i="7" s="1"/>
  <c r="O269" i="7"/>
  <c r="E269" i="7" s="1"/>
  <c r="O268" i="7"/>
  <c r="E268" i="7" s="1"/>
  <c r="O267" i="7"/>
  <c r="E267" i="7" s="1"/>
  <c r="F267" i="7" s="1"/>
  <c r="G267" i="7" s="1"/>
  <c r="O266" i="7"/>
  <c r="E266" i="7" s="1"/>
  <c r="F266" i="7" s="1"/>
  <c r="G266" i="7" s="1"/>
  <c r="O265" i="7"/>
  <c r="E265" i="7" s="1"/>
  <c r="O264" i="7"/>
  <c r="E264" i="7" s="1"/>
  <c r="F264" i="7" s="1"/>
  <c r="G264" i="7" s="1"/>
  <c r="O262" i="7"/>
  <c r="E262" i="7" s="1"/>
  <c r="O261" i="7"/>
  <c r="E261" i="7" s="1"/>
  <c r="O260" i="7"/>
  <c r="E260" i="7" s="1"/>
  <c r="O259" i="7"/>
  <c r="E259" i="7" s="1"/>
  <c r="O258" i="7"/>
  <c r="E258" i="7" s="1"/>
  <c r="F258" i="7" s="1"/>
  <c r="G258" i="7" s="1"/>
  <c r="O257" i="7"/>
  <c r="E257" i="7" s="1"/>
  <c r="O256" i="7"/>
  <c r="E256" i="7" s="1"/>
  <c r="F256" i="7" s="1"/>
  <c r="G256" i="7" s="1"/>
  <c r="O255" i="7"/>
  <c r="E255" i="7" s="1"/>
  <c r="O254" i="7"/>
  <c r="E254" i="7" s="1"/>
  <c r="F254" i="7" s="1"/>
  <c r="G254" i="7" s="1"/>
  <c r="O253" i="7"/>
  <c r="E253" i="7" s="1"/>
  <c r="O252" i="7"/>
  <c r="E252" i="7" s="1"/>
  <c r="F252" i="7" s="1"/>
  <c r="G252" i="7" s="1"/>
  <c r="O251" i="7"/>
  <c r="E251" i="7" s="1"/>
  <c r="O250" i="7"/>
  <c r="E250" i="7" s="1"/>
  <c r="O249" i="7"/>
  <c r="E249" i="7" s="1"/>
  <c r="O248" i="7"/>
  <c r="E248" i="7" s="1"/>
  <c r="O247" i="7"/>
  <c r="E247" i="7" s="1"/>
  <c r="F247" i="7" s="1"/>
  <c r="G247" i="7" s="1"/>
  <c r="O246" i="7"/>
  <c r="E246" i="7" s="1"/>
  <c r="O245" i="7"/>
  <c r="E245" i="7" s="1"/>
  <c r="F245" i="7" s="1"/>
  <c r="G245" i="7" s="1"/>
  <c r="O244" i="7"/>
  <c r="E244" i="7" s="1"/>
  <c r="O243" i="7"/>
  <c r="E243" i="7" s="1"/>
  <c r="F243" i="7" s="1"/>
  <c r="G243" i="7" s="1"/>
  <c r="O242" i="7"/>
  <c r="E242" i="7" s="1"/>
  <c r="O241" i="7"/>
  <c r="E241" i="7" s="1"/>
  <c r="O240" i="7"/>
  <c r="E240" i="7" s="1"/>
  <c r="O239" i="7"/>
  <c r="E239" i="7" s="1"/>
  <c r="F239" i="7" s="1"/>
  <c r="G239" i="7" s="1"/>
  <c r="O238" i="7"/>
  <c r="E238" i="7" s="1"/>
  <c r="E237" i="7"/>
  <c r="F237" i="7" s="1"/>
  <c r="G237" i="7" s="1"/>
  <c r="O236" i="7"/>
  <c r="E236" i="7" s="1"/>
  <c r="O235" i="7"/>
  <c r="E235" i="7" s="1"/>
  <c r="F235" i="7" s="1"/>
  <c r="G235" i="7" s="1"/>
  <c r="O234" i="7"/>
  <c r="E234" i="7" s="1"/>
  <c r="O233" i="7"/>
  <c r="E233" i="7" s="1"/>
  <c r="F233" i="7" s="1"/>
  <c r="G233" i="7" s="1"/>
  <c r="O232" i="7"/>
  <c r="E232" i="7" s="1"/>
  <c r="F232" i="7" s="1"/>
  <c r="G232" i="7" s="1"/>
  <c r="O231" i="7"/>
  <c r="E231" i="7" s="1"/>
  <c r="F231" i="7" s="1"/>
  <c r="G231" i="7" s="1"/>
  <c r="O230" i="7"/>
  <c r="E230" i="7" s="1"/>
  <c r="F230" i="7" s="1"/>
  <c r="G230" i="7" s="1"/>
  <c r="O229" i="7"/>
  <c r="E229" i="7" s="1"/>
  <c r="F229" i="7" s="1"/>
  <c r="G229" i="7" s="1"/>
  <c r="O228" i="7"/>
  <c r="E228" i="7" s="1"/>
  <c r="F228" i="7" s="1"/>
  <c r="G228" i="7" s="1"/>
  <c r="O227" i="7"/>
  <c r="E227" i="7" s="1"/>
  <c r="F227" i="7" s="1"/>
  <c r="G227" i="7" s="1"/>
  <c r="O226" i="7"/>
  <c r="E226" i="7" s="1"/>
  <c r="O225" i="7"/>
  <c r="E225" i="7" s="1"/>
  <c r="F225" i="7" s="1"/>
  <c r="G225" i="7" s="1"/>
  <c r="O224" i="7"/>
  <c r="E224" i="7" s="1"/>
  <c r="O223" i="7"/>
  <c r="E223" i="7" s="1"/>
  <c r="O222" i="7"/>
  <c r="E222" i="7" s="1"/>
  <c r="F222" i="7" s="1"/>
  <c r="G222" i="7" s="1"/>
  <c r="O221" i="7"/>
  <c r="E221" i="7" s="1"/>
  <c r="F221" i="7" s="1"/>
  <c r="G221" i="7" s="1"/>
  <c r="O220" i="7"/>
  <c r="E220" i="7" s="1"/>
  <c r="F220" i="7" s="1"/>
  <c r="G220" i="7" s="1"/>
  <c r="O219" i="7"/>
  <c r="E219" i="7" s="1"/>
  <c r="O218" i="7"/>
  <c r="E218" i="7" s="1"/>
  <c r="F218" i="7" s="1"/>
  <c r="G218" i="7" s="1"/>
  <c r="O217" i="7"/>
  <c r="E217" i="7" s="1"/>
  <c r="O216" i="7"/>
  <c r="E216" i="7" s="1"/>
  <c r="O215" i="7"/>
  <c r="E215" i="7" s="1"/>
  <c r="O214" i="7"/>
  <c r="E214" i="7" s="1"/>
  <c r="F214" i="7" s="1"/>
  <c r="G214" i="7" s="1"/>
  <c r="O213" i="7"/>
  <c r="E213" i="7" s="1"/>
  <c r="O212" i="7"/>
  <c r="E212" i="7" s="1"/>
  <c r="F212" i="7" s="1"/>
  <c r="G212" i="7" s="1"/>
  <c r="O211" i="7"/>
  <c r="E211" i="7" s="1"/>
  <c r="O210" i="7"/>
  <c r="E210" i="7" s="1"/>
  <c r="F210" i="7" s="1"/>
  <c r="G210" i="7" s="1"/>
  <c r="O209" i="7"/>
  <c r="E209" i="7" s="1"/>
  <c r="O208" i="7"/>
  <c r="E208" i="7" s="1"/>
  <c r="O207" i="7"/>
  <c r="E207" i="7" s="1"/>
  <c r="F207" i="7" s="1"/>
  <c r="G207" i="7" s="1"/>
  <c r="O206" i="7"/>
  <c r="O205" i="7"/>
  <c r="E205" i="7" s="1"/>
  <c r="O204" i="7"/>
  <c r="E204" i="7" s="1"/>
  <c r="F204" i="7" s="1"/>
  <c r="G204" i="7" s="1"/>
  <c r="D203" i="7"/>
  <c r="O202" i="7"/>
  <c r="O201" i="7"/>
  <c r="O199" i="7"/>
  <c r="O198" i="7"/>
  <c r="O197" i="7"/>
  <c r="O196" i="7"/>
  <c r="O195" i="7"/>
  <c r="O194" i="7"/>
  <c r="O188" i="7"/>
  <c r="O183" i="7" s="1"/>
  <c r="D183" i="7"/>
  <c r="O177" i="7"/>
  <c r="O176" i="7"/>
  <c r="D171" i="7"/>
  <c r="O170" i="7"/>
  <c r="D166" i="7"/>
  <c r="O165" i="7"/>
  <c r="F165" i="7"/>
  <c r="G165" i="7" s="1"/>
  <c r="E154" i="7"/>
  <c r="O153" i="7"/>
  <c r="O152" i="7"/>
  <c r="D150" i="7"/>
  <c r="O149" i="7"/>
  <c r="O146" i="7"/>
  <c r="O144" i="7"/>
  <c r="O125" i="7"/>
  <c r="O123" i="7"/>
  <c r="E123" i="7" s="1"/>
  <c r="D122" i="7"/>
  <c r="O119" i="7"/>
  <c r="O118" i="7"/>
  <c r="O117" i="7" s="1"/>
  <c r="E117" i="7" s="1"/>
  <c r="O114" i="7"/>
  <c r="O113" i="7" s="1"/>
  <c r="O111" i="7"/>
  <c r="E111" i="7" s="1"/>
  <c r="O105" i="7"/>
  <c r="E105" i="7" s="1"/>
  <c r="O104" i="7"/>
  <c r="O103" i="7" s="1"/>
  <c r="E103" i="7" s="1"/>
  <c r="F103" i="7" s="1"/>
  <c r="G103" i="7" s="1"/>
  <c r="O102" i="7"/>
  <c r="D100" i="7"/>
  <c r="F88" i="7"/>
  <c r="G88" i="7" s="1"/>
  <c r="F86" i="7"/>
  <c r="G86" i="7" s="1"/>
  <c r="O78" i="7"/>
  <c r="O77" i="7" s="1"/>
  <c r="E77" i="7" s="1"/>
  <c r="F77" i="7" s="1"/>
  <c r="G77" i="7" s="1"/>
  <c r="O76" i="7"/>
  <c r="O75" i="7" s="1"/>
  <c r="O74" i="7"/>
  <c r="F61" i="7"/>
  <c r="G61" i="7" s="1"/>
  <c r="F60" i="7"/>
  <c r="G60" i="7" s="1"/>
  <c r="O58" i="7"/>
  <c r="O57" i="7"/>
  <c r="O56" i="7"/>
  <c r="O55" i="7"/>
  <c r="O53" i="7"/>
  <c r="F53" i="7"/>
  <c r="G53" i="7" s="1"/>
  <c r="O52" i="7"/>
  <c r="F52" i="7"/>
  <c r="G52" i="7" s="1"/>
  <c r="O51" i="7"/>
  <c r="F51" i="7"/>
  <c r="G51" i="7" s="1"/>
  <c r="O49" i="7"/>
  <c r="F49" i="7"/>
  <c r="G49" i="7" s="1"/>
  <c r="O48" i="7"/>
  <c r="O47" i="7"/>
  <c r="F47" i="7"/>
  <c r="G47" i="7" s="1"/>
  <c r="O46" i="7"/>
  <c r="O45" i="7"/>
  <c r="F45" i="7"/>
  <c r="G45" i="7" s="1"/>
  <c r="O44" i="7"/>
  <c r="O42" i="7"/>
  <c r="O41" i="7" s="1"/>
  <c r="E41" i="7" s="1"/>
  <c r="F42" i="7"/>
  <c r="G42" i="7" s="1"/>
  <c r="D40" i="7"/>
  <c r="O39" i="7"/>
  <c r="F39" i="7"/>
  <c r="G39" i="7" s="1"/>
  <c r="O38" i="7"/>
  <c r="O37" i="7"/>
  <c r="F37" i="7"/>
  <c r="G37" i="7" s="1"/>
  <c r="O36" i="7"/>
  <c r="O34" i="7"/>
  <c r="O31" i="7"/>
  <c r="O30" i="7"/>
  <c r="O29" i="7"/>
  <c r="D27" i="7"/>
  <c r="O26" i="7"/>
  <c r="F24" i="7"/>
  <c r="G24" i="7" s="1"/>
  <c r="F23" i="7"/>
  <c r="G23" i="7" s="1"/>
  <c r="F22" i="7"/>
  <c r="G22" i="7" s="1"/>
  <c r="F21" i="7"/>
  <c r="G21" i="7" s="1"/>
  <c r="F20" i="7"/>
  <c r="G20" i="7" s="1"/>
  <c r="F18" i="7"/>
  <c r="G18" i="7" s="1"/>
  <c r="O16" i="7"/>
  <c r="O14" i="7"/>
  <c r="O13" i="7"/>
  <c r="O12" i="7"/>
  <c r="O10" i="7"/>
  <c r="O9" i="7"/>
  <c r="D7" i="7"/>
  <c r="F88" i="6"/>
  <c r="G88" i="6" s="1"/>
  <c r="O87" i="6"/>
  <c r="O86" i="6"/>
  <c r="G86" i="6"/>
  <c r="O84" i="6"/>
  <c r="O83" i="6"/>
  <c r="E83" i="6" s="1"/>
  <c r="D82" i="6"/>
  <c r="D81" i="6" s="1"/>
  <c r="O80" i="6"/>
  <c r="E80" i="6" s="1"/>
  <c r="O79" i="6"/>
  <c r="E79" i="6" s="1"/>
  <c r="F79" i="6" s="1"/>
  <c r="G79" i="6" s="1"/>
  <c r="O78" i="6"/>
  <c r="E78" i="6" s="1"/>
  <c r="D77" i="6"/>
  <c r="D76" i="6" s="1"/>
  <c r="O75" i="6"/>
  <c r="O73" i="6"/>
  <c r="O71" i="6"/>
  <c r="O67" i="6"/>
  <c r="O66" i="6"/>
  <c r="F66" i="6"/>
  <c r="O65" i="6"/>
  <c r="F65" i="6"/>
  <c r="D63" i="6"/>
  <c r="D62" i="6" s="1"/>
  <c r="O61" i="6"/>
  <c r="O60" i="6"/>
  <c r="O59" i="6"/>
  <c r="O58" i="6"/>
  <c r="G58" i="6"/>
  <c r="O57" i="6"/>
  <c r="F57" i="6"/>
  <c r="G57" i="6" s="1"/>
  <c r="O55" i="6"/>
  <c r="O54" i="6" s="1"/>
  <c r="E54" i="6" s="1"/>
  <c r="F54" i="6" s="1"/>
  <c r="G54" i="6" s="1"/>
  <c r="D53" i="6"/>
  <c r="O52" i="6"/>
  <c r="O50" i="6"/>
  <c r="O47" i="6"/>
  <c r="O46" i="6"/>
  <c r="O45" i="6"/>
  <c r="O44" i="6" s="1"/>
  <c r="O43" i="6"/>
  <c r="O41" i="6"/>
  <c r="O40" i="6"/>
  <c r="O39" i="6"/>
  <c r="O37" i="6"/>
  <c r="O36" i="6" s="1"/>
  <c r="E36" i="6" s="1"/>
  <c r="F36" i="6" s="1"/>
  <c r="G36" i="6" s="1"/>
  <c r="D35" i="6"/>
  <c r="O33" i="6"/>
  <c r="O32" i="6" s="1"/>
  <c r="O31" i="6" s="1"/>
  <c r="O30" i="6" s="1"/>
  <c r="D31" i="6"/>
  <c r="D30" i="6" s="1"/>
  <c r="D23" i="6"/>
  <c r="O21" i="6"/>
  <c r="O20" i="6" s="1"/>
  <c r="E20" i="6" s="1"/>
  <c r="F20" i="6" s="1"/>
  <c r="O15" i="6"/>
  <c r="O14" i="6"/>
  <c r="O12" i="6"/>
  <c r="O11" i="6"/>
  <c r="O10" i="6"/>
  <c r="D8" i="6"/>
  <c r="D7" i="6" s="1"/>
  <c r="I18" i="7" l="1"/>
  <c r="O18" i="7" s="1"/>
  <c r="O172" i="7"/>
  <c r="I23" i="7"/>
  <c r="O143" i="7"/>
  <c r="O142" i="7" s="1"/>
  <c r="E142" i="7" s="1"/>
  <c r="F142" i="7" s="1"/>
  <c r="G142" i="7" s="1"/>
  <c r="O73" i="7"/>
  <c r="O72" i="7" s="1"/>
  <c r="E73" i="7"/>
  <c r="E84" i="6"/>
  <c r="F84" i="6" s="1"/>
  <c r="G84" i="6" s="1"/>
  <c r="E75" i="7"/>
  <c r="D22" i="6"/>
  <c r="O62" i="7"/>
  <c r="E297" i="7"/>
  <c r="O28" i="7"/>
  <c r="E32" i="6"/>
  <c r="E67" i="6"/>
  <c r="O181" i="7"/>
  <c r="E181" i="7" s="1"/>
  <c r="F181" i="7" s="1"/>
  <c r="G181" i="7" s="1"/>
  <c r="F157" i="7"/>
  <c r="G157" i="7" s="1"/>
  <c r="O151" i="7"/>
  <c r="E151" i="7" s="1"/>
  <c r="O85" i="6"/>
  <c r="E85" i="6" s="1"/>
  <c r="O49" i="6"/>
  <c r="E49" i="6" s="1"/>
  <c r="F49" i="6" s="1"/>
  <c r="G49" i="6" s="1"/>
  <c r="E44" i="6"/>
  <c r="F44" i="6" s="1"/>
  <c r="G44" i="6" s="1"/>
  <c r="D34" i="6"/>
  <c r="O200" i="7"/>
  <c r="E200" i="7" s="1"/>
  <c r="F200" i="7" s="1"/>
  <c r="F280" i="7"/>
  <c r="G280" i="7" s="1"/>
  <c r="F111" i="7"/>
  <c r="G111" i="7" s="1"/>
  <c r="F269" i="7"/>
  <c r="G269" i="7" s="1"/>
  <c r="F253" i="7"/>
  <c r="G253" i="7" s="1"/>
  <c r="E289" i="7"/>
  <c r="F80" i="6"/>
  <c r="G80" i="6" s="1"/>
  <c r="F250" i="7"/>
  <c r="G250" i="7" s="1"/>
  <c r="F271" i="7"/>
  <c r="G271" i="7" s="1"/>
  <c r="F217" i="7"/>
  <c r="G217" i="7" s="1"/>
  <c r="F246" i="7"/>
  <c r="G246" i="7" s="1"/>
  <c r="F105" i="7"/>
  <c r="G105" i="7" s="1"/>
  <c r="F242" i="7"/>
  <c r="G242" i="7" s="1"/>
  <c r="O35" i="7"/>
  <c r="E35" i="7" s="1"/>
  <c r="F35" i="7" s="1"/>
  <c r="G35" i="7" s="1"/>
  <c r="O101" i="7"/>
  <c r="E101" i="7" s="1"/>
  <c r="O8" i="7"/>
  <c r="O43" i="7"/>
  <c r="O81" i="7"/>
  <c r="O80" i="7" s="1"/>
  <c r="D79" i="7"/>
  <c r="F238" i="7"/>
  <c r="G238" i="7" s="1"/>
  <c r="F249" i="7"/>
  <c r="G249" i="7" s="1"/>
  <c r="F219" i="7"/>
  <c r="G219" i="7" s="1"/>
  <c r="F265" i="7"/>
  <c r="G265" i="7" s="1"/>
  <c r="F223" i="7"/>
  <c r="G223" i="7" s="1"/>
  <c r="F260" i="7"/>
  <c r="G260" i="7" s="1"/>
  <c r="F211" i="7"/>
  <c r="G211" i="7" s="1"/>
  <c r="F244" i="7"/>
  <c r="G244" i="7" s="1"/>
  <c r="O77" i="6"/>
  <c r="O76" i="6" s="1"/>
  <c r="F117" i="7"/>
  <c r="G117" i="7" s="1"/>
  <c r="F240" i="7"/>
  <c r="G240" i="7" s="1"/>
  <c r="F255" i="7"/>
  <c r="G255" i="7" s="1"/>
  <c r="F208" i="7"/>
  <c r="G208" i="7" s="1"/>
  <c r="F236" i="7"/>
  <c r="G236" i="7" s="1"/>
  <c r="F248" i="7"/>
  <c r="G248" i="7" s="1"/>
  <c r="F259" i="7"/>
  <c r="G259" i="7" s="1"/>
  <c r="F270" i="7"/>
  <c r="G270" i="7" s="1"/>
  <c r="F154" i="7"/>
  <c r="G154" i="7" s="1"/>
  <c r="F226" i="7"/>
  <c r="G226" i="7" s="1"/>
  <c r="F234" i="7"/>
  <c r="G234" i="7" s="1"/>
  <c r="F241" i="7"/>
  <c r="G241" i="7" s="1"/>
  <c r="F262" i="7"/>
  <c r="G262" i="7" s="1"/>
  <c r="F278" i="7"/>
  <c r="G278" i="7" s="1"/>
  <c r="F257" i="7"/>
  <c r="G257" i="7" s="1"/>
  <c r="O23" i="6"/>
  <c r="O22" i="6" s="1"/>
  <c r="O72" i="6"/>
  <c r="E72" i="6" s="1"/>
  <c r="F216" i="7"/>
  <c r="G216" i="7" s="1"/>
  <c r="F224" i="7"/>
  <c r="G224" i="7" s="1"/>
  <c r="F251" i="7"/>
  <c r="G251" i="7" s="1"/>
  <c r="F261" i="7"/>
  <c r="G261" i="7" s="1"/>
  <c r="F268" i="7"/>
  <c r="G268" i="7" s="1"/>
  <c r="F272" i="7"/>
  <c r="F282" i="7"/>
  <c r="G282" i="7" s="1"/>
  <c r="O56" i="6"/>
  <c r="E56" i="6" s="1"/>
  <c r="E53" i="6" s="1"/>
  <c r="F53" i="6" s="1"/>
  <c r="G53" i="6" s="1"/>
  <c r="O70" i="6"/>
  <c r="E70" i="6" s="1"/>
  <c r="F70" i="6" s="1"/>
  <c r="G70" i="6" s="1"/>
  <c r="O11" i="7"/>
  <c r="E11" i="7" s="1"/>
  <c r="F11" i="7" s="1"/>
  <c r="G11" i="7" s="1"/>
  <c r="O33" i="7"/>
  <c r="E33" i="7" s="1"/>
  <c r="O50" i="7"/>
  <c r="O164" i="7"/>
  <c r="E184" i="7"/>
  <c r="E188" i="7"/>
  <c r="F188" i="7" s="1"/>
  <c r="G188" i="7" s="1"/>
  <c r="O9" i="6"/>
  <c r="O8" i="6" s="1"/>
  <c r="O64" i="6"/>
  <c r="E64" i="6" s="1"/>
  <c r="O25" i="7"/>
  <c r="O59" i="7"/>
  <c r="E59" i="7" s="1"/>
  <c r="F59" i="7" s="1"/>
  <c r="G59" i="7" s="1"/>
  <c r="E285" i="7"/>
  <c r="D6" i="7"/>
  <c r="F215" i="7"/>
  <c r="G215" i="7" s="1"/>
  <c r="O38" i="6"/>
  <c r="F123" i="7"/>
  <c r="F205" i="7"/>
  <c r="G205" i="7" s="1"/>
  <c r="F213" i="7"/>
  <c r="G213" i="7" s="1"/>
  <c r="F83" i="6"/>
  <c r="G83" i="6" s="1"/>
  <c r="E77" i="6"/>
  <c r="F78" i="6"/>
  <c r="G78" i="6" s="1"/>
  <c r="F41" i="7"/>
  <c r="G41" i="7" s="1"/>
  <c r="E206" i="7"/>
  <c r="O203" i="7"/>
  <c r="E203" i="7" s="1"/>
  <c r="F203" i="7" s="1"/>
  <c r="G203" i="7" s="1"/>
  <c r="F209" i="7"/>
  <c r="G209" i="7" s="1"/>
  <c r="O54" i="7"/>
  <c r="O167" i="7"/>
  <c r="O193" i="7"/>
  <c r="E113" i="7"/>
  <c r="O171" i="7" l="1"/>
  <c r="E8" i="7"/>
  <c r="E81" i="7"/>
  <c r="O71" i="7"/>
  <c r="E130" i="7"/>
  <c r="F130" i="7" s="1"/>
  <c r="G130" i="7" s="1"/>
  <c r="D5" i="7"/>
  <c r="O17" i="7"/>
  <c r="E17" i="7" s="1"/>
  <c r="F17" i="7" s="1"/>
  <c r="G17" i="7" s="1"/>
  <c r="I21" i="7"/>
  <c r="F73" i="7"/>
  <c r="G73" i="7" s="1"/>
  <c r="E72" i="7"/>
  <c r="E71" i="7" s="1"/>
  <c r="F71" i="7" s="1"/>
  <c r="G71" i="7" s="1"/>
  <c r="F75" i="7"/>
  <c r="G75" i="7" s="1"/>
  <c r="E15" i="6"/>
  <c r="F32" i="6"/>
  <c r="G32" i="6" s="1"/>
  <c r="D6" i="6"/>
  <c r="O7" i="6"/>
  <c r="E9" i="6"/>
  <c r="F67" i="6"/>
  <c r="G67" i="6" s="1"/>
  <c r="F297" i="7"/>
  <c r="G297" i="7" s="1"/>
  <c r="E164" i="7"/>
  <c r="E163" i="7" s="1"/>
  <c r="F163" i="7" s="1"/>
  <c r="G163" i="7" s="1"/>
  <c r="O163" i="7"/>
  <c r="O53" i="6"/>
  <c r="E119" i="7"/>
  <c r="O100" i="7"/>
  <c r="E100" i="7" s="1"/>
  <c r="F100" i="7" s="1"/>
  <c r="G100" i="7" s="1"/>
  <c r="F56" i="6"/>
  <c r="G56" i="6" s="1"/>
  <c r="O288" i="7"/>
  <c r="E31" i="6"/>
  <c r="F31" i="6" s="1"/>
  <c r="G31" i="6" s="1"/>
  <c r="O150" i="7"/>
  <c r="E125" i="7" s="1"/>
  <c r="E92" i="7"/>
  <c r="F92" i="7" s="1"/>
  <c r="G92" i="7" s="1"/>
  <c r="F151" i="7"/>
  <c r="G151" i="7" s="1"/>
  <c r="E150" i="7"/>
  <c r="F150" i="7" s="1"/>
  <c r="G150" i="7" s="1"/>
  <c r="F85" i="6"/>
  <c r="G85" i="6" s="1"/>
  <c r="O63" i="6"/>
  <c r="E63" i="6" s="1"/>
  <c r="O82" i="6"/>
  <c r="O81" i="6" s="1"/>
  <c r="E82" i="6"/>
  <c r="O284" i="7"/>
  <c r="O40" i="7"/>
  <c r="F293" i="7"/>
  <c r="O27" i="7"/>
  <c r="E43" i="7"/>
  <c r="F43" i="7" s="1"/>
  <c r="G43" i="7" s="1"/>
  <c r="E24" i="6"/>
  <c r="E23" i="6" s="1"/>
  <c r="E25" i="7"/>
  <c r="F25" i="7" s="1"/>
  <c r="G25" i="7" s="1"/>
  <c r="E28" i="7"/>
  <c r="F28" i="7" s="1"/>
  <c r="G28" i="7" s="1"/>
  <c r="F64" i="6"/>
  <c r="G64" i="6" s="1"/>
  <c r="F72" i="6"/>
  <c r="G72" i="6" s="1"/>
  <c r="F33" i="7"/>
  <c r="E156" i="7"/>
  <c r="F156" i="7" s="1"/>
  <c r="G156" i="7" s="1"/>
  <c r="E50" i="7"/>
  <c r="F50" i="7" s="1"/>
  <c r="G50" i="7" s="1"/>
  <c r="F113" i="7"/>
  <c r="G113" i="7" s="1"/>
  <c r="E172" i="7"/>
  <c r="E183" i="7"/>
  <c r="F183" i="7" s="1"/>
  <c r="G183" i="7" s="1"/>
  <c r="F184" i="7"/>
  <c r="G184" i="7" s="1"/>
  <c r="F101" i="7"/>
  <c r="G101" i="7" s="1"/>
  <c r="O192" i="7"/>
  <c r="E193" i="7"/>
  <c r="E167" i="7"/>
  <c r="O166" i="7"/>
  <c r="E166" i="7" s="1"/>
  <c r="F166" i="7" s="1"/>
  <c r="G166" i="7" s="1"/>
  <c r="E54" i="7"/>
  <c r="F206" i="7"/>
  <c r="G206" i="7" s="1"/>
  <c r="E288" i="7"/>
  <c r="F288" i="7" s="1"/>
  <c r="G288" i="7" s="1"/>
  <c r="F289" i="7"/>
  <c r="G289" i="7" s="1"/>
  <c r="E62" i="7"/>
  <c r="F62" i="7" s="1"/>
  <c r="G62" i="7" s="1"/>
  <c r="F77" i="6"/>
  <c r="G77" i="6" s="1"/>
  <c r="E76" i="6"/>
  <c r="F76" i="6" s="1"/>
  <c r="G76" i="6" s="1"/>
  <c r="E284" i="7"/>
  <c r="F284" i="7" s="1"/>
  <c r="G284" i="7" s="1"/>
  <c r="F285" i="7"/>
  <c r="G285" i="7" s="1"/>
  <c r="E38" i="6"/>
  <c r="O35" i="6"/>
  <c r="F8" i="7" l="1"/>
  <c r="G8" i="7" s="1"/>
  <c r="O20" i="7"/>
  <c r="F81" i="7"/>
  <c r="G81" i="7" s="1"/>
  <c r="E80" i="7"/>
  <c r="F15" i="6"/>
  <c r="G15" i="6" s="1"/>
  <c r="F72" i="7"/>
  <c r="G72" i="7" s="1"/>
  <c r="E8" i="6"/>
  <c r="F8" i="6" s="1"/>
  <c r="G8" i="6" s="1"/>
  <c r="O122" i="7"/>
  <c r="E122" i="7" s="1"/>
  <c r="F122" i="7" s="1"/>
  <c r="G122" i="7" s="1"/>
  <c r="F125" i="7"/>
  <c r="G125" i="7" s="1"/>
  <c r="E27" i="7"/>
  <c r="F27" i="7" s="1"/>
  <c r="G27" i="7" s="1"/>
  <c r="F119" i="7"/>
  <c r="G119" i="7" s="1"/>
  <c r="O34" i="6"/>
  <c r="F164" i="7"/>
  <c r="G164" i="7" s="1"/>
  <c r="I24" i="7"/>
  <c r="O24" i="7" s="1"/>
  <c r="O23" i="7"/>
  <c r="F9" i="6"/>
  <c r="G9" i="6" s="1"/>
  <c r="F24" i="6"/>
  <c r="G24" i="6" s="1"/>
  <c r="E30" i="6"/>
  <c r="F30" i="6" s="1"/>
  <c r="G30" i="6" s="1"/>
  <c r="O62" i="6"/>
  <c r="O21" i="7"/>
  <c r="I22" i="7" s="1"/>
  <c r="O22" i="7" s="1"/>
  <c r="E81" i="6"/>
  <c r="F82" i="6"/>
  <c r="F63" i="6"/>
  <c r="G63" i="6" s="1"/>
  <c r="E62" i="6"/>
  <c r="F62" i="6" s="1"/>
  <c r="G62" i="6" s="1"/>
  <c r="F167" i="7"/>
  <c r="G167" i="7" s="1"/>
  <c r="F23" i="6"/>
  <c r="G23" i="6" s="1"/>
  <c r="E22" i="6"/>
  <c r="F22" i="6" s="1"/>
  <c r="G22" i="6" s="1"/>
  <c r="F87" i="7"/>
  <c r="G87" i="7" s="1"/>
  <c r="F38" i="6"/>
  <c r="G38" i="6" s="1"/>
  <c r="E35" i="6"/>
  <c r="F54" i="7"/>
  <c r="G54" i="7" s="1"/>
  <c r="E40" i="7"/>
  <c r="F40" i="7" s="1"/>
  <c r="G40" i="7" s="1"/>
  <c r="E192" i="7"/>
  <c r="F192" i="7" s="1"/>
  <c r="G192" i="7" s="1"/>
  <c r="F193" i="7"/>
  <c r="G193" i="7" s="1"/>
  <c r="E171" i="7"/>
  <c r="F171" i="7" s="1"/>
  <c r="G171" i="7" s="1"/>
  <c r="F172" i="7"/>
  <c r="G172" i="7" s="1"/>
  <c r="O79" i="7" l="1"/>
  <c r="O6" i="6"/>
  <c r="E7" i="6"/>
  <c r="F7" i="6" s="1"/>
  <c r="G7" i="6" s="1"/>
  <c r="O19" i="7"/>
  <c r="E19" i="7" s="1"/>
  <c r="G82" i="6"/>
  <c r="F81" i="6"/>
  <c r="G81" i="6" s="1"/>
  <c r="F80" i="7"/>
  <c r="G80" i="7" s="1"/>
  <c r="E79" i="7"/>
  <c r="F79" i="7" s="1"/>
  <c r="G79" i="7" s="1"/>
  <c r="F35" i="6"/>
  <c r="G35" i="6" s="1"/>
  <c r="E34" i="6"/>
  <c r="F34" i="6" s="1"/>
  <c r="G34" i="6" s="1"/>
  <c r="O7" i="7" l="1"/>
  <c r="O6" i="7" s="1"/>
  <c r="O5" i="7" s="1"/>
  <c r="F19" i="7"/>
  <c r="G19" i="7" s="1"/>
  <c r="E7" i="7"/>
  <c r="E6" i="6"/>
  <c r="F6" i="6" s="1"/>
  <c r="G6" i="6" s="1"/>
  <c r="E6" i="7" l="1"/>
  <c r="F7" i="7"/>
  <c r="G7" i="7" s="1"/>
  <c r="F6" i="7" l="1"/>
  <c r="G6" i="7" s="1"/>
  <c r="E5" i="7"/>
  <c r="F5" i="7" s="1"/>
  <c r="G5" i="7" s="1"/>
</calcChain>
</file>

<file path=xl/sharedStrings.xml><?xml version="1.0" encoding="utf-8"?>
<sst xmlns="http://schemas.openxmlformats.org/spreadsheetml/2006/main" count="2099" uniqueCount="448">
  <si>
    <t>내방자 긴급지원</t>
  </si>
  <si>
    <t>성빈센트환경마을</t>
  </si>
  <si>
    <t xml:space="preserve"> - 업무점검교통비</t>
  </si>
  <si>
    <t>한가족장학금 지정후원</t>
  </si>
  <si>
    <t>장애인고용장려금</t>
  </si>
  <si>
    <t>기타 소송경비 등</t>
  </si>
  <si>
    <t>프란치스코어린이집</t>
  </si>
  <si>
    <t xml:space="preserve"> - 메뉴얼제작비</t>
  </si>
  <si>
    <t>사회복지사업 지원금</t>
  </si>
  <si>
    <t>헬렌켈러주간보호</t>
  </si>
  <si>
    <t>혼배기부 축복미</t>
  </si>
  <si>
    <t>로사리아공동생활</t>
  </si>
  <si>
    <t>임대료 지원(본회)</t>
  </si>
  <si>
    <t>바오로교실주간보호</t>
  </si>
  <si>
    <t>화곡본동성당데이</t>
  </si>
  <si>
    <t>보금자리공동생활</t>
  </si>
  <si>
    <t>신풍오피스텔 임대</t>
  </si>
  <si>
    <t>시흥4동성당데이</t>
  </si>
  <si>
    <t>신림성모성당데이</t>
  </si>
  <si>
    <t>등촌7종합복지관</t>
  </si>
  <si>
    <t>미혼부모 자립지원사업</t>
  </si>
  <si>
    <t>(단위 : 천원)</t>
  </si>
  <si>
    <t>미혼부모가정 자립지원</t>
  </si>
  <si>
    <t>사회사목국 연계</t>
  </si>
  <si>
    <t>성가정노인복지관</t>
  </si>
  <si>
    <t>비지정후원이월금</t>
  </si>
  <si>
    <t>헬렌켈러단기거주</t>
  </si>
  <si>
    <t>화해의집 쉼자리</t>
  </si>
  <si>
    <t>후원관리프로그램</t>
  </si>
  <si>
    <t>나자로보호작업장</t>
  </si>
  <si>
    <t>수용비 및
수수료</t>
  </si>
  <si>
    <t>꿈자람터장애인주간</t>
  </si>
  <si>
    <t>중구장애인복지관</t>
  </si>
  <si>
    <t>사회보험
부담금</t>
  </si>
  <si>
    <t>비둘기직업적응훈련시설</t>
  </si>
  <si>
    <t>한빛장애인주간보호</t>
  </si>
  <si>
    <t>시설장비
유지비</t>
  </si>
  <si>
    <t>사랑손직업적응훈련시설</t>
  </si>
  <si>
    <t>베들레헴어린이집</t>
  </si>
  <si>
    <t>지정기탁지원사업</t>
  </si>
  <si>
    <t>경동제약지정후원금</t>
  </si>
  <si>
    <t>장학사업
지정후원금</t>
  </si>
  <si>
    <t>바오로교실작업장</t>
  </si>
  <si>
    <t>마로니에공동생활</t>
  </si>
  <si>
    <t>노숙인 야간순회</t>
  </si>
  <si>
    <t xml:space="preserve">동작노인복지관 </t>
  </si>
  <si>
    <t>전기 · 전화요금</t>
  </si>
  <si>
    <t>옥수동아파트 임대수입</t>
  </si>
  <si>
    <t>한마음한몸
지정후원금</t>
  </si>
  <si>
    <t>취약계층지원사업</t>
  </si>
  <si>
    <t xml:space="preserve"> - 특별업무점검비</t>
  </si>
  <si>
    <t>카리타스정체성과정</t>
  </si>
  <si>
    <t>너울자리공동생활</t>
  </si>
  <si>
    <t>생명존중
문화만들기</t>
  </si>
  <si>
    <t>헬렌켈러공동생활2</t>
  </si>
  <si>
    <t>사업계획 및 평가</t>
  </si>
  <si>
    <t>구리아파트 임대수입</t>
  </si>
  <si>
    <t>비지정후원 예비비</t>
  </si>
  <si>
    <t>동절기노숙인야간순회</t>
  </si>
  <si>
    <t>헬렌켈러공동생활</t>
  </si>
  <si>
    <t>하늘자리공동생활</t>
  </si>
  <si>
    <t>한우리보호작업장</t>
  </si>
  <si>
    <t>한우리정보문화센터</t>
  </si>
  <si>
    <t>본당 사업 지원금</t>
  </si>
  <si>
    <t>양천데이케어센터</t>
  </si>
  <si>
    <t>양천어르신요양센터</t>
  </si>
  <si>
    <t>본당사회복지활동지원</t>
  </si>
  <si>
    <t>회계감사및 세무조정료</t>
  </si>
  <si>
    <t>특별수당(설,추석)</t>
  </si>
  <si>
    <t>마고네지역아동센터</t>
  </si>
  <si>
    <t xml:space="preserve">선종봉사부 반환금 </t>
  </si>
  <si>
    <t>강일성모노인요양</t>
  </si>
  <si>
    <t>화곡성모공동생활</t>
  </si>
  <si>
    <t>장학기금
이자수입</t>
  </si>
  <si>
    <t>시설 재산관리비</t>
  </si>
  <si>
    <t>지정기탁시설지원 등</t>
  </si>
  <si>
    <t>꿈손단기보호시설</t>
  </si>
  <si>
    <t>전문인력양성및 캠페인</t>
  </si>
  <si>
    <t>시설 수탁관리비</t>
  </si>
  <si>
    <t>법인/시설
연대사업비</t>
  </si>
  <si>
    <t>시설 고충처리위원회</t>
  </si>
  <si>
    <t>금천데이케어센터</t>
  </si>
  <si>
    <t>동작데이케어센터</t>
  </si>
  <si>
    <t>상계데이케어센터</t>
  </si>
  <si>
    <t>한빛데이케어센터</t>
  </si>
  <si>
    <t>성동데이케어센터</t>
  </si>
  <si>
    <t>본당시설 공동사업지원</t>
  </si>
  <si>
    <t>지역사회모금사업</t>
  </si>
  <si>
    <t>조성비</t>
  </si>
  <si>
    <t>목</t>
  </si>
  <si>
    <t>×</t>
  </si>
  <si>
    <t>시설비</t>
  </si>
  <si>
    <t>항</t>
  </si>
  <si>
    <t>회</t>
  </si>
  <si>
    <t>차량비</t>
  </si>
  <si>
    <t>후원금</t>
  </si>
  <si>
    <t>회의비</t>
  </si>
  <si>
    <t>전출금</t>
  </si>
  <si>
    <t>월</t>
  </si>
  <si>
    <t>사무비</t>
  </si>
  <si>
    <t>식</t>
  </si>
  <si>
    <t>지정</t>
  </si>
  <si>
    <t>전입금</t>
  </si>
  <si>
    <t>예비비</t>
  </si>
  <si>
    <t>업무</t>
  </si>
  <si>
    <t>=</t>
  </si>
  <si>
    <t xml:space="preserve"> =</t>
  </si>
  <si>
    <t>금액</t>
  </si>
  <si>
    <t>추진비</t>
  </si>
  <si>
    <t>사업비</t>
  </si>
  <si>
    <t>잡지출</t>
  </si>
  <si>
    <t>명</t>
  </si>
  <si>
    <t>운영비</t>
  </si>
  <si>
    <t>원</t>
  </si>
  <si>
    <t>대</t>
  </si>
  <si>
    <t>/</t>
  </si>
  <si>
    <t>곳</t>
  </si>
  <si>
    <t>수입</t>
  </si>
  <si>
    <t>비지정</t>
  </si>
  <si>
    <t>기본</t>
  </si>
  <si>
    <t>수당</t>
  </si>
  <si>
    <t>분기</t>
  </si>
  <si>
    <t>이월금</t>
  </si>
  <si>
    <t>급여</t>
  </si>
  <si>
    <t xml:space="preserve"> </t>
  </si>
  <si>
    <t>계</t>
  </si>
  <si>
    <t>잡수입</t>
  </si>
  <si>
    <t>관</t>
  </si>
  <si>
    <t>CMS</t>
  </si>
  <si>
    <t>재산</t>
  </si>
  <si>
    <t>합계</t>
  </si>
  <si>
    <t>소계</t>
  </si>
  <si>
    <t>총계</t>
  </si>
  <si>
    <t>비율</t>
  </si>
  <si>
    <t>여비</t>
  </si>
  <si>
    <t>인건비</t>
  </si>
  <si>
    <t>반환금</t>
  </si>
  <si>
    <t>양초사업 대여금 상환 관련 수입</t>
  </si>
  <si>
    <t>성무활동비 및 미사예물(사제)</t>
  </si>
  <si>
    <t>이주사목위원회 지원(4개시설)</t>
  </si>
  <si>
    <t>수탁신청 및 이행보증보험료 등</t>
  </si>
  <si>
    <t>기타예비비</t>
  </si>
  <si>
    <t>지정후원금</t>
  </si>
  <si>
    <t>왕십리성당데이</t>
  </si>
  <si>
    <t>성동노인복지관</t>
  </si>
  <si>
    <t>특별지원사업</t>
  </si>
  <si>
    <t>대외협력사업</t>
  </si>
  <si>
    <t>지정후원이월금</t>
  </si>
  <si>
    <t>기타수수료</t>
  </si>
  <si>
    <t>마음자리</t>
  </si>
  <si>
    <t>전례준비비</t>
  </si>
  <si>
    <t>국민연금</t>
  </si>
  <si>
    <t>사업관리</t>
  </si>
  <si>
    <t>한마음지원금</t>
  </si>
  <si>
    <t>자부담이월금</t>
  </si>
  <si>
    <t>예금이자수입</t>
  </si>
  <si>
    <t>다향공동생활</t>
  </si>
  <si>
    <t>산재보험</t>
  </si>
  <si>
    <t>지정후원예비비</t>
  </si>
  <si>
    <t>공공요금</t>
  </si>
  <si>
    <t>소모품비</t>
  </si>
  <si>
    <t>전문가 자문비</t>
  </si>
  <si>
    <t>모금관리</t>
  </si>
  <si>
    <t>천호동성당데이</t>
  </si>
  <si>
    <t>동작종합복지관</t>
  </si>
  <si>
    <t>한빛어린이집</t>
  </si>
  <si>
    <t>유락종합복지관</t>
  </si>
  <si>
    <t>보조금수입</t>
  </si>
  <si>
    <t>교육사업수입</t>
  </si>
  <si>
    <t>후원자관리</t>
  </si>
  <si>
    <t>지로후원</t>
  </si>
  <si>
    <t>홍보출판</t>
  </si>
  <si>
    <t>시설장비유지비</t>
  </si>
  <si>
    <t>구파발성당데이</t>
  </si>
  <si>
    <t>차량유류대</t>
  </si>
  <si>
    <t>상계동성당데이</t>
  </si>
  <si>
    <t>기타재산수입</t>
  </si>
  <si>
    <t>고용보험</t>
  </si>
  <si>
    <t>퇴직연금</t>
  </si>
  <si>
    <t>기타보조금수입</t>
  </si>
  <si>
    <t>금천노인복지관</t>
  </si>
  <si>
    <t>고덕양로원</t>
  </si>
  <si>
    <t>소라네공동생활</t>
  </si>
  <si>
    <t>건강보험</t>
  </si>
  <si>
    <t>자기계발비</t>
  </si>
  <si>
    <t>요양보험</t>
  </si>
  <si>
    <t>우편물발송비</t>
  </si>
  <si>
    <t>임대수입</t>
  </si>
  <si>
    <t>한빛종합복지관</t>
  </si>
  <si>
    <t>햇빛자리</t>
  </si>
  <si>
    <t>지역사회모금</t>
  </si>
  <si>
    <t>고척동성당데이</t>
  </si>
  <si>
    <t>재가특별지원</t>
  </si>
  <si>
    <t>정기업무점검</t>
  </si>
  <si>
    <t>후원자통합관리</t>
  </si>
  <si>
    <t>공모지원사업</t>
  </si>
  <si>
    <t>행운동성당데이</t>
  </si>
  <si>
    <t>2.  세 출</t>
  </si>
  <si>
    <t>누림학교</t>
  </si>
  <si>
    <t>연구사업</t>
  </si>
  <si>
    <t>중곡종합복지관</t>
  </si>
  <si>
    <t>본당사회</t>
  </si>
  <si>
    <t>벗들의집</t>
  </si>
  <si>
    <t>혜화동데이케어</t>
  </si>
  <si>
    <t>인식개선사업</t>
  </si>
  <si>
    <t>신당동성당데이</t>
  </si>
  <si>
    <t>갈현동성당데이</t>
  </si>
  <si>
    <t>한국카리타스</t>
  </si>
  <si>
    <t>사회복지시설</t>
  </si>
  <si>
    <t>루치아공동생활</t>
  </si>
  <si>
    <t>장학사업</t>
  </si>
  <si>
    <t>출장 여비</t>
  </si>
  <si>
    <t>성과공유회</t>
  </si>
  <si>
    <t>금호동성당데이</t>
  </si>
  <si>
    <t>물품후원탁송료</t>
  </si>
  <si>
    <t>우리들의공부방</t>
  </si>
  <si>
    <t>일반모금</t>
  </si>
  <si>
    <t>운영사업</t>
  </si>
  <si>
    <t>차년도이월금</t>
  </si>
  <si>
    <t>업무점검</t>
  </si>
  <si>
    <t>사랑손주간보호</t>
  </si>
  <si>
    <t>지원사업</t>
  </si>
  <si>
    <t>대외협력
사업</t>
  </si>
  <si>
    <t>사업수입</t>
  </si>
  <si>
    <t>종합부동산세</t>
  </si>
  <si>
    <t>CMS관리비</t>
  </si>
  <si>
    <t>상계장애인주간</t>
  </si>
  <si>
    <t>신당종합복지관</t>
  </si>
  <si>
    <t>상계종합복지관</t>
  </si>
  <si>
    <t>기타운영비</t>
  </si>
  <si>
    <t>연희네공동생활</t>
  </si>
  <si>
    <t>활동가교육</t>
  </si>
  <si>
    <t>공모사업지원금</t>
  </si>
  <si>
    <t>법인세환급금</t>
  </si>
  <si>
    <t>비둘기주간보호</t>
  </si>
  <si>
    <t>서리풀주간보호</t>
  </si>
  <si>
    <t>기타후생경비</t>
  </si>
  <si>
    <t>성지보호작업장</t>
  </si>
  <si>
    <t>및 기타</t>
  </si>
  <si>
    <t>고액후원자관리</t>
  </si>
  <si>
    <t>성가정입양원</t>
  </si>
  <si>
    <t>홍보사업</t>
  </si>
  <si>
    <t>비율(%)</t>
  </si>
  <si>
    <t>다사랑공동생활</t>
  </si>
  <si>
    <t>1.  세 입</t>
  </si>
  <si>
    <t>신망애의집</t>
  </si>
  <si>
    <t>직책보조비</t>
  </si>
  <si>
    <t>시설전출금</t>
  </si>
  <si>
    <t>출판사업</t>
  </si>
  <si>
    <t>재산수입</t>
  </si>
  <si>
    <t>기타지원금</t>
  </si>
  <si>
    <t>복지사업</t>
  </si>
  <si>
    <t>기타추진비</t>
  </si>
  <si>
    <t>디딤자리</t>
  </si>
  <si>
    <t>본당지원금</t>
  </si>
  <si>
    <t>차량유지비</t>
  </si>
  <si>
    <t>인터넷사용료</t>
  </si>
  <si>
    <t>기관운영비</t>
  </si>
  <si>
    <t>본당모금사업</t>
  </si>
  <si>
    <t>사랑의집</t>
  </si>
  <si>
    <t>교육사업</t>
  </si>
  <si>
    <t>소  계</t>
  </si>
  <si>
    <t>보호사업</t>
  </si>
  <si>
    <t>지로모금사업비</t>
  </si>
  <si>
    <t>혼배기부사업비</t>
  </si>
  <si>
    <t>자산취득비</t>
  </si>
  <si>
    <t>이사회 회의비</t>
  </si>
  <si>
    <t>지역사회</t>
  </si>
  <si>
    <t>총  계</t>
  </si>
  <si>
    <t>제세공과금</t>
  </si>
  <si>
    <t>교구지원금</t>
  </si>
  <si>
    <t>기타잡수입</t>
  </si>
  <si>
    <t>모금사업</t>
  </si>
  <si>
    <t>증감(B-A)</t>
  </si>
  <si>
    <t>교구보조금</t>
  </si>
  <si>
    <t>사무실 및 교육실 임차료</t>
  </si>
  <si>
    <t>선교200주년장학금 지정후원</t>
  </si>
  <si>
    <t>성모영보장학사업 지정후원</t>
  </si>
  <si>
    <t>자동차세 및 자동차보험료</t>
  </si>
  <si>
    <t>직원교육 및 연수(내외부)</t>
  </si>
  <si>
    <t>다과구입 등 기타회의비</t>
  </si>
  <si>
    <t xml:space="preserve">본당사회복지자문위원회 </t>
  </si>
  <si>
    <t>전자지급결제대행 수수료</t>
  </si>
  <si>
    <t>등기,평가, 중개수수료 등</t>
  </si>
  <si>
    <t xml:space="preserve"> - 점검단교육비및 평가회비</t>
  </si>
  <si>
    <t>특별수당(부활,휴가,성탄)</t>
  </si>
  <si>
    <t>통신사 기지국 임대수입</t>
  </si>
  <si>
    <t>혼배기부 홍보지 제작비</t>
  </si>
  <si>
    <t>사회복지회 사제 급여 지원금</t>
  </si>
  <si>
    <t>홍보대사 활동 및 관리</t>
  </si>
  <si>
    <t>요안나장학사업 지정후원</t>
  </si>
  <si>
    <t>본당사회복지 공모지원사업</t>
  </si>
  <si>
    <t>기타재산수입 및 배당수입</t>
  </si>
  <si>
    <t>서울대교구성당지정후원금</t>
  </si>
  <si>
    <t>재산세 및 재산관련 보험</t>
  </si>
  <si>
    <t>희망의밥(바보 개인지정기탁)</t>
  </si>
  <si>
    <t>사순대림 저금통(본당)</t>
  </si>
  <si>
    <t>취약계층 (긴급)지원사업</t>
  </si>
  <si>
    <t>기쁜우리월드소송관련비 지원</t>
  </si>
  <si>
    <t>법인 안전보건비용</t>
    <phoneticPr fontId="3" type="noConversion"/>
  </si>
  <si>
    <t>종사자
교육비</t>
    <phoneticPr fontId="3" type="noConversion"/>
  </si>
  <si>
    <t>시설 안전보건예산</t>
    <phoneticPr fontId="3" type="noConversion"/>
  </si>
  <si>
    <t>원</t>
    <phoneticPr fontId="3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</si>
  <si>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</si>
  <si>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</si>
  <si>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시설전출금</t>
    <phoneticPr fontId="3" type="noConversion"/>
  </si>
  <si>
    <t>성모어린이집</t>
    <phoneticPr fontId="3" type="noConversion"/>
  </si>
  <si>
    <t>회</t>
    <phoneticPr fontId="3" type="noConversion"/>
  </si>
  <si>
    <t>직원 경조사비</t>
    <phoneticPr fontId="3" type="noConversion"/>
  </si>
  <si>
    <t>장기근속포상금</t>
    <phoneticPr fontId="3" type="noConversion"/>
  </si>
  <si>
    <t>기타후생비(상해보험, 치료비 등)</t>
    <phoneticPr fontId="3" type="noConversion"/>
  </si>
  <si>
    <t>월</t>
    <phoneticPr fontId="3" type="noConversion"/>
  </si>
  <si>
    <t>.</t>
    <phoneticPr fontId="3" type="noConversion"/>
  </si>
  <si>
    <t>번동건물 임대료</t>
    <phoneticPr fontId="3" type="noConversion"/>
  </si>
  <si>
    <t>대상별 지정후원등</t>
    <phoneticPr fontId="3" type="noConversion"/>
  </si>
  <si>
    <t>번동성당 사회복지사업비 지원</t>
    <phoneticPr fontId="3" type="noConversion"/>
  </si>
  <si>
    <t xml:space="preserve">직영수탁시설장 근조기운영 </t>
    <phoneticPr fontId="3" type="noConversion"/>
  </si>
  <si>
    <t>직책보조비</t>
    <phoneticPr fontId="3" type="noConversion"/>
  </si>
  <si>
    <t>대부료 등</t>
    <phoneticPr fontId="3" type="noConversion"/>
  </si>
  <si>
    <t>대</t>
    <phoneticPr fontId="3" type="noConversion"/>
  </si>
  <si>
    <t>온라인모금(아름인,자동차)</t>
    <phoneticPr fontId="3" type="noConversion"/>
  </si>
  <si>
    <t>서초주간이용센터</t>
    <phoneticPr fontId="3" type="noConversion"/>
  </si>
  <si>
    <t>서복연 등</t>
    <phoneticPr fontId="3" type="noConversion"/>
  </si>
  <si>
    <t>노키즈존동화책 배송료 등</t>
    <phoneticPr fontId="3" type="noConversion"/>
  </si>
  <si>
    <t>모금 캠페인</t>
    <phoneticPr fontId="3" type="noConversion"/>
  </si>
  <si>
    <t>젬마장학금 지정후원</t>
    <phoneticPr fontId="3" type="noConversion"/>
  </si>
  <si>
    <t>명</t>
    <phoneticPr fontId="3" type="noConversion"/>
  </si>
  <si>
    <t>자선주일 2차 헌금</t>
    <phoneticPr fontId="3" type="noConversion"/>
  </si>
  <si>
    <t>성지주일 2차헌금</t>
    <phoneticPr fontId="3" type="noConversion"/>
  </si>
  <si>
    <t>협의회 지원</t>
    <phoneticPr fontId="3" type="noConversion"/>
  </si>
  <si>
    <t xml:space="preserve">  - 종합복지협의회 지원</t>
    <phoneticPr fontId="3" type="noConversion"/>
  </si>
  <si>
    <t xml:space="preserve">  - 노인복지협의회 지원</t>
    <phoneticPr fontId="3" type="noConversion"/>
  </si>
  <si>
    <t xml:space="preserve">  - 여성복지협의회 지원</t>
    <phoneticPr fontId="3" type="noConversion"/>
  </si>
  <si>
    <t>공모지원사업 협약식</t>
    <phoneticPr fontId="3" type="noConversion"/>
  </si>
  <si>
    <t>회</t>
    <phoneticPr fontId="3" type="noConversion"/>
  </si>
  <si>
    <t>원</t>
    <phoneticPr fontId="3" type="noConversion"/>
  </si>
  <si>
    <t>=</t>
    <phoneticPr fontId="3" type="noConversion"/>
  </si>
  <si>
    <t>장기요양기관 연수 등</t>
    <phoneticPr fontId="3" type="noConversion"/>
  </si>
  <si>
    <t xml:space="preserve">  - 데이케어센터협의회 지원</t>
    <phoneticPr fontId="3" type="noConversion"/>
  </si>
  <si>
    <t xml:space="preserve">  - 장애인복지시설협의회 지원</t>
    <phoneticPr fontId="3" type="noConversion"/>
  </si>
  <si>
    <t>회</t>
    <phoneticPr fontId="3" type="noConversion"/>
  </si>
  <si>
    <t>여성폭력인식개선</t>
    <phoneticPr fontId="3" type="noConversion"/>
  </si>
  <si>
    <t>시설 지정기탁지원사업</t>
    <phoneticPr fontId="3" type="noConversion"/>
  </si>
  <si>
    <t>노후시설 환경개선사업비 지원</t>
    <phoneticPr fontId="3" type="noConversion"/>
  </si>
  <si>
    <t>사업회의(관부장연수)</t>
    <phoneticPr fontId="3" type="noConversion"/>
  </si>
  <si>
    <t>회</t>
    <phoneticPr fontId="3" type="noConversion"/>
  </si>
  <si>
    <t>서울주보 '사랑의손길' 지원사업</t>
    <phoneticPr fontId="3" type="noConversion"/>
  </si>
  <si>
    <t>시설비</t>
    <phoneticPr fontId="3" type="noConversion"/>
  </si>
  <si>
    <t>시설</t>
    <phoneticPr fontId="3" type="noConversion"/>
  </si>
  <si>
    <t>자립준비청년 지원사업</t>
    <phoneticPr fontId="3" type="noConversion"/>
  </si>
  <si>
    <t>종교계 시민참여행사 보조금</t>
    <phoneticPr fontId="3" type="noConversion"/>
  </si>
  <si>
    <t>원</t>
    <phoneticPr fontId="3" type="noConversion"/>
  </si>
  <si>
    <t>사례집 제작 및 배포</t>
    <phoneticPr fontId="3" type="noConversion"/>
  </si>
  <si>
    <t>시설방문 및 축하금 등</t>
    <phoneticPr fontId="3" type="noConversion"/>
  </si>
  <si>
    <t>기타관리비(신청서 제작 등)</t>
    <phoneticPr fontId="3" type="noConversion"/>
  </si>
  <si>
    <t>계좌입금 및 일시후원</t>
    <phoneticPr fontId="3" type="noConversion"/>
  </si>
  <si>
    <t>사무용  비품구입</t>
    <phoneticPr fontId="3" type="noConversion"/>
  </si>
  <si>
    <t>소계</t>
    <phoneticPr fontId="3" type="noConversion"/>
  </si>
  <si>
    <t>교정사회복지 지원</t>
    <phoneticPr fontId="3" type="noConversion"/>
  </si>
  <si>
    <t>카리타스정체성 교육비</t>
    <phoneticPr fontId="3" type="noConversion"/>
  </si>
  <si>
    <t>시설장 및 부국장 연수비</t>
    <phoneticPr fontId="3" type="noConversion"/>
  </si>
  <si>
    <t>사회복지종사자 연수(피정)비</t>
    <phoneticPr fontId="3" type="noConversion"/>
  </si>
  <si>
    <t>컨텐츠 제작 플랫폼 이용</t>
  </si>
  <si>
    <t>기타 차년도이월금</t>
    <phoneticPr fontId="3" type="noConversion"/>
  </si>
  <si>
    <t>비지정후원 차년도이월금</t>
    <phoneticPr fontId="3" type="noConversion"/>
  </si>
  <si>
    <t>지정후원 차년도이월금</t>
    <phoneticPr fontId="3" type="noConversion"/>
  </si>
  <si>
    <t>및 기타</t>
    <phoneticPr fontId="3" type="noConversion"/>
  </si>
  <si>
    <t xml:space="preserve">예비비
</t>
    <phoneticPr fontId="3" type="noConversion"/>
  </si>
  <si>
    <t xml:space="preserve">2024년한마음지원금 잔액반환 </t>
    <phoneticPr fontId="3" type="noConversion"/>
  </si>
  <si>
    <t>사제시설장 연수</t>
    <phoneticPr fontId="3" type="noConversion"/>
  </si>
  <si>
    <t>2024년 법인세 등 환급</t>
    <phoneticPr fontId="3" type="noConversion"/>
  </si>
  <si>
    <t>산하시설 차량지원사업</t>
    <phoneticPr fontId="3" type="noConversion"/>
  </si>
  <si>
    <t>시설 임대보증금 지원</t>
    <phoneticPr fontId="3" type="noConversion"/>
  </si>
  <si>
    <t>직원 회의비 (전체 및 팀)</t>
    <phoneticPr fontId="3" type="noConversion"/>
  </si>
  <si>
    <t>운영위원회 회의비</t>
    <phoneticPr fontId="3" type="noConversion"/>
  </si>
  <si>
    <t>장학회 홍보비</t>
    <phoneticPr fontId="3" type="noConversion"/>
  </si>
  <si>
    <t>계</t>
    <phoneticPr fontId="3" type="noConversion"/>
  </si>
  <si>
    <t>원</t>
    <phoneticPr fontId="3" type="noConversion"/>
  </si>
  <si>
    <t>장학금 지급(중고생)</t>
    <phoneticPr fontId="3" type="noConversion"/>
  </si>
  <si>
    <t>장학금 지급(대학생)</t>
    <phoneticPr fontId="3" type="noConversion"/>
  </si>
  <si>
    <t>장학금 지급(보호종료청년)</t>
    <phoneticPr fontId="3" type="noConversion"/>
  </si>
  <si>
    <t>장학금 지급(북한이탈청년)</t>
    <phoneticPr fontId="3" type="noConversion"/>
  </si>
  <si>
    <t>원</t>
    <phoneticPr fontId="3" type="noConversion"/>
  </si>
  <si>
    <t>회</t>
    <phoneticPr fontId="3" type="noConversion"/>
  </si>
  <si>
    <t>나눔의묵상회 피정비</t>
    <phoneticPr fontId="3" type="noConversion"/>
  </si>
  <si>
    <t>나눔의묵상회 피정프로그램</t>
    <phoneticPr fontId="3" type="noConversion"/>
  </si>
  <si>
    <t>공모지원사업 설명회</t>
    <phoneticPr fontId="3" type="noConversion"/>
  </si>
  <si>
    <t xml:space="preserve"> - 소규모시설 회계감사·보고서 제작</t>
    <phoneticPr fontId="3" type="noConversion"/>
  </si>
  <si>
    <t>카리타스장학금</t>
    <phoneticPr fontId="3" type="noConversion"/>
  </si>
  <si>
    <t>원</t>
    <phoneticPr fontId="3" type="noConversion"/>
  </si>
  <si>
    <t>시설</t>
    <phoneticPr fontId="3" type="noConversion"/>
  </si>
  <si>
    <t>주보간지 제작</t>
    <phoneticPr fontId="3" type="noConversion"/>
  </si>
  <si>
    <t>홍보 컨텐츠 제작(디자인) 등</t>
    <phoneticPr fontId="3" type="noConversion"/>
  </si>
  <si>
    <t>인쇄물 등 제작(리플렛 등)</t>
    <phoneticPr fontId="3" type="noConversion"/>
  </si>
  <si>
    <t>기본급</t>
    <phoneticPr fontId="3" type="noConversion"/>
  </si>
  <si>
    <t>정액급식비</t>
    <phoneticPr fontId="3" type="noConversion"/>
  </si>
  <si>
    <t>등록단체 프로그램지원사업 지원</t>
    <phoneticPr fontId="3" type="noConversion"/>
  </si>
  <si>
    <t>사업평가회 및 계획</t>
    <phoneticPr fontId="3" type="noConversion"/>
  </si>
  <si>
    <t>카리타스장학기금 이자수입</t>
    <phoneticPr fontId="3" type="noConversion"/>
  </si>
  <si>
    <t>장비임대료</t>
    <phoneticPr fontId="3" type="noConversion"/>
  </si>
  <si>
    <t>명절휴가비</t>
    <phoneticPr fontId="3" type="noConversion"/>
  </si>
  <si>
    <t>회</t>
    <phoneticPr fontId="3" type="noConversion"/>
  </si>
  <si>
    <t>조정수당</t>
    <phoneticPr fontId="3" type="noConversion"/>
  </si>
  <si>
    <t>젬마장학기금 이자</t>
    <phoneticPr fontId="3" type="noConversion"/>
  </si>
  <si>
    <t>명동 부활축제 행사비</t>
    <phoneticPr fontId="3" type="noConversion"/>
  </si>
  <si>
    <t>시설 부담 보증금 반환</t>
    <phoneticPr fontId="3" type="noConversion"/>
  </si>
  <si>
    <t>소중한꿈(청소년)지원사업</t>
    <phoneticPr fontId="3" type="noConversion"/>
  </si>
  <si>
    <t>바보의나눔 사랑의손길</t>
    <phoneticPr fontId="3" type="noConversion"/>
  </si>
  <si>
    <t>원</t>
    <phoneticPr fontId="3" type="noConversion"/>
  </si>
  <si>
    <t>종사자 공동연수</t>
    <phoneticPr fontId="3" type="noConversion"/>
  </si>
  <si>
    <t>건</t>
    <phoneticPr fontId="3" type="noConversion"/>
  </si>
  <si>
    <t>홈페이지 관리 등</t>
    <phoneticPr fontId="3" type="noConversion"/>
  </si>
  <si>
    <t>촬영장비 등 구입</t>
    <phoneticPr fontId="3" type="noConversion"/>
  </si>
  <si>
    <t>가난한이들의 희년 사업비</t>
    <phoneticPr fontId="3" type="noConversion"/>
  </si>
  <si>
    <t>홍보물품 제작(굿즈 등)</t>
    <phoneticPr fontId="3" type="noConversion"/>
  </si>
  <si>
    <t>본당 방문 모금 및 홍보</t>
    <phoneticPr fontId="3" type="noConversion"/>
  </si>
  <si>
    <t>특별과정(운영지원회계교육)</t>
    <phoneticPr fontId="3" type="noConversion"/>
  </si>
  <si>
    <t>원</t>
    <phoneticPr fontId="3" type="noConversion"/>
  </si>
  <si>
    <t>회</t>
    <phoneticPr fontId="3" type="noConversion"/>
  </si>
  <si>
    <t>=</t>
    <phoneticPr fontId="3" type="noConversion"/>
  </si>
  <si>
    <t>직원 격려금 등</t>
    <phoneticPr fontId="3" type="noConversion"/>
  </si>
  <si>
    <t>사순 ∙ 대림저금통 제작</t>
    <phoneticPr fontId="3" type="noConversion"/>
  </si>
  <si>
    <t>저금통 수거 비용</t>
    <phoneticPr fontId="3" type="noConversion"/>
  </si>
  <si>
    <t xml:space="preserve">전년도 후원금 반환 </t>
    <phoneticPr fontId="3" type="noConversion"/>
  </si>
  <si>
    <t>사무비</t>
    <phoneticPr fontId="3" type="noConversion"/>
  </si>
  <si>
    <t>업무</t>
    <phoneticPr fontId="3" type="noConversion"/>
  </si>
  <si>
    <t>추진비</t>
    <phoneticPr fontId="3" type="noConversion"/>
  </si>
  <si>
    <t>사업비</t>
    <phoneticPr fontId="3" type="noConversion"/>
  </si>
  <si>
    <t>홍보출판</t>
    <phoneticPr fontId="3" type="noConversion"/>
  </si>
  <si>
    <t>전출금</t>
    <phoneticPr fontId="3" type="noConversion"/>
  </si>
  <si>
    <t>특별과정(회계+예비자교리)</t>
    <phoneticPr fontId="3" type="noConversion"/>
  </si>
  <si>
    <t>2025년 
1차 추경(A)</t>
    <phoneticPr fontId="3" type="noConversion"/>
  </si>
  <si>
    <t>2025년
2차 추경(B)</t>
    <phoneticPr fontId="3" type="noConversion"/>
  </si>
  <si>
    <t>연차휴가수당</t>
    <phoneticPr fontId="3" type="noConversion"/>
  </si>
  <si>
    <t>회</t>
    <phoneticPr fontId="3" type="noConversion"/>
  </si>
  <si>
    <t>전년도 보조금 이자 반환</t>
    <phoneticPr fontId="3" type="noConversion"/>
  </si>
  <si>
    <t>재산매각수입</t>
    <phoneticPr fontId="3" type="noConversion"/>
  </si>
  <si>
    <t>신규</t>
    <phoneticPr fontId="3" type="noConversion"/>
  </si>
  <si>
    <t>인사위원회 회의비</t>
    <phoneticPr fontId="3" type="noConversion"/>
  </si>
  <si>
    <t>사순대림 저금통(개인)</t>
    <phoneticPr fontId="3" type="noConversion"/>
  </si>
  <si>
    <t>오프라인 홍보 활동 등</t>
    <phoneticPr fontId="3" type="noConversion"/>
  </si>
  <si>
    <t>법인 50주년 행사 준비비</t>
    <phoneticPr fontId="3" type="noConversion"/>
  </si>
  <si>
    <t>교구전입금</t>
    <phoneticPr fontId="3" type="noConversion"/>
  </si>
  <si>
    <t>시설장교육</t>
    <phoneticPr fontId="3" type="noConversion"/>
  </si>
  <si>
    <t>신규</t>
    <phoneticPr fontId="3" type="noConversion"/>
  </si>
  <si>
    <t>장애인복지 지정후원금</t>
    <phoneticPr fontId="3" type="noConversion"/>
  </si>
  <si>
    <t>사업비</t>
    <phoneticPr fontId="3" type="noConversion"/>
  </si>
  <si>
    <t>서울가톨릭사회복지회 2025년 제2차 추가경정예산  세입·세출명세서(고유목적사업)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</si>
</sst>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_ "/>
    <numFmt numFmtId="178" formatCode="#,##0.0"/>
    <numFmt numFmtId="179" formatCode="0.000%"/>
    <numFmt numFmtId="180" formatCode="0.0%"/>
    <numFmt numFmtId="181" formatCode="0_);[Red]\(0\)"/>
  </numFmts>
  <fonts count="19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210 모던굴림 B"/>
      <family val="1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theme="0" tint="-0.1499984740745262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medium">
        <color indexed="64"/>
      </right>
      <top style="thin">
        <color theme="0" tint="-0.14999847407452621"/>
      </top>
      <bottom/>
      <diagonal/>
    </border>
    <border diagonalUp="1" diagonalDown="1">
      <left/>
      <right style="medium">
        <color indexed="64"/>
      </right>
      <top/>
      <bottom/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/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9" fontId="2" fillId="0" borderId="0">
      <alignment vertical="center"/>
    </xf>
    <xf numFmtId="41" fontId="2" fillId="0" borderId="0">
      <alignment vertical="center"/>
    </xf>
    <xf numFmtId="9" fontId="2" fillId="0" borderId="0">
      <alignment vertical="center"/>
    </xf>
    <xf numFmtId="41" fontId="2" fillId="0" borderId="0">
      <alignment vertical="center"/>
    </xf>
    <xf numFmtId="0" fontId="1" fillId="0" borderId="0"/>
    <xf numFmtId="0" fontId="2" fillId="0" borderId="0">
      <alignment vertical="center"/>
    </xf>
    <xf numFmtId="41" fontId="18" fillId="0" borderId="0" applyFont="0" applyFill="0" applyBorder="0" applyAlignment="0" applyProtection="0"/>
  </cellStyleXfs>
  <cellXfs count="564">
    <xf numFmtId="0" fontId="0" fillId="0" borderId="0" xfId="0">
      <alignment vertical="center"/>
    </xf>
    <xf numFmtId="0" fontId="5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3" fontId="10" fillId="0" borderId="0" xfId="2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3" fontId="11" fillId="0" borderId="5" xfId="2" applyNumberFormat="1" applyFont="1" applyBorder="1" applyAlignment="1">
      <alignment horizontal="center" vertical="center"/>
    </xf>
    <xf numFmtId="178" fontId="11" fillId="0" borderId="5" xfId="2" applyNumberFormat="1" applyFont="1" applyBorder="1" applyAlignment="1">
      <alignment horizontal="center" vertical="center"/>
    </xf>
    <xf numFmtId="41" fontId="11" fillId="0" borderId="29" xfId="2" applyFont="1" applyBorder="1" applyAlignment="1">
      <alignment horizontal="center" vertical="center"/>
    </xf>
    <xf numFmtId="3" fontId="11" fillId="0" borderId="29" xfId="2" applyNumberFormat="1" applyFont="1" applyBorder="1" applyAlignment="1">
      <alignment horizontal="right" vertical="center"/>
    </xf>
    <xf numFmtId="178" fontId="11" fillId="0" borderId="29" xfId="2" applyNumberFormat="1" applyFont="1" applyBorder="1" applyAlignment="1">
      <alignment horizontal="right" vertical="center"/>
    </xf>
    <xf numFmtId="0" fontId="8" fillId="0" borderId="30" xfId="0" applyFont="1" applyBorder="1">
      <alignment vertical="center"/>
    </xf>
    <xf numFmtId="0" fontId="8" fillId="0" borderId="30" xfId="0" applyFont="1" applyBorder="1" applyAlignment="1">
      <alignment horizontal="center" vertical="center"/>
    </xf>
    <xf numFmtId="0" fontId="12" fillId="0" borderId="31" xfId="0" applyFont="1" applyBorder="1">
      <alignment vertical="center"/>
    </xf>
    <xf numFmtId="0" fontId="13" fillId="0" borderId="2" xfId="0" applyFont="1" applyBorder="1" applyAlignment="1">
      <alignment horizontal="center" vertical="center"/>
    </xf>
    <xf numFmtId="41" fontId="13" fillId="0" borderId="4" xfId="2" applyFont="1" applyBorder="1" applyAlignment="1">
      <alignment horizontal="center" vertical="center"/>
    </xf>
    <xf numFmtId="41" fontId="13" fillId="0" borderId="32" xfId="2" applyFont="1" applyBorder="1" applyAlignment="1">
      <alignment horizontal="center" vertical="center"/>
    </xf>
    <xf numFmtId="3" fontId="13" fillId="0" borderId="17" xfId="2" applyNumberFormat="1" applyFont="1" applyBorder="1" applyAlignment="1">
      <alignment horizontal="right" vertical="center"/>
    </xf>
    <xf numFmtId="178" fontId="13" fillId="0" borderId="17" xfId="2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41" fontId="12" fillId="0" borderId="0" xfId="0" applyNumberFormat="1" applyFont="1">
      <alignment vertical="center"/>
    </xf>
    <xf numFmtId="0" fontId="12" fillId="0" borderId="25" xfId="0" applyFont="1" applyBorder="1">
      <alignment vertical="center"/>
    </xf>
    <xf numFmtId="0" fontId="4" fillId="0" borderId="0" xfId="0" applyFont="1">
      <alignment vertical="center"/>
    </xf>
    <xf numFmtId="41" fontId="4" fillId="0" borderId="0" xfId="2" applyFont="1">
      <alignment vertical="center"/>
    </xf>
    <xf numFmtId="0" fontId="13" fillId="0" borderId="9" xfId="0" applyFont="1" applyBorder="1" applyAlignment="1">
      <alignment horizontal="center" vertical="center" shrinkToFit="1"/>
    </xf>
    <xf numFmtId="3" fontId="5" fillId="0" borderId="8" xfId="2" applyNumberFormat="1" applyFont="1" applyBorder="1" applyAlignment="1">
      <alignment horizontal="right" vertical="center"/>
    </xf>
    <xf numFmtId="0" fontId="8" fillId="0" borderId="26" xfId="0" applyFont="1" applyBorder="1">
      <alignment vertical="center"/>
    </xf>
    <xf numFmtId="0" fontId="8" fillId="0" borderId="26" xfId="0" applyFont="1" applyBorder="1" applyAlignment="1">
      <alignment horizontal="center" vertical="center"/>
    </xf>
    <xf numFmtId="41" fontId="4" fillId="0" borderId="26" xfId="0" applyNumberFormat="1" applyFont="1" applyBorder="1">
      <alignment vertical="center"/>
    </xf>
    <xf numFmtId="0" fontId="4" fillId="0" borderId="27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left" vertical="center"/>
    </xf>
    <xf numFmtId="41" fontId="4" fillId="0" borderId="26" xfId="2" applyFont="1" applyBorder="1">
      <alignment vertical="center"/>
    </xf>
    <xf numFmtId="0" fontId="4" fillId="0" borderId="35" xfId="0" applyFont="1" applyBorder="1" applyAlignment="1">
      <alignment horizontal="left" vertical="center" shrinkToFit="1"/>
    </xf>
    <xf numFmtId="41" fontId="4" fillId="0" borderId="0" xfId="4" applyFont="1">
      <alignment vertical="center"/>
    </xf>
    <xf numFmtId="0" fontId="14" fillId="0" borderId="0" xfId="0" applyFont="1" applyAlignment="1">
      <alignment horizontal="center" vertical="center"/>
    </xf>
    <xf numFmtId="0" fontId="4" fillId="0" borderId="25" xfId="0" applyFont="1" applyBorder="1">
      <alignment vertical="center"/>
    </xf>
    <xf numFmtId="0" fontId="4" fillId="0" borderId="35" xfId="0" applyFont="1" applyBorder="1" applyAlignment="1">
      <alignment horizontal="left" vertical="center"/>
    </xf>
    <xf numFmtId="41" fontId="4" fillId="0" borderId="28" xfId="2" applyFont="1" applyBorder="1">
      <alignment vertical="center"/>
    </xf>
    <xf numFmtId="0" fontId="14" fillId="0" borderId="26" xfId="0" applyFont="1" applyBorder="1" applyAlignment="1">
      <alignment horizontal="center" vertical="center"/>
    </xf>
    <xf numFmtId="41" fontId="4" fillId="0" borderId="26" xfId="4" applyFont="1" applyBorder="1">
      <alignment vertical="center"/>
    </xf>
    <xf numFmtId="0" fontId="4" fillId="0" borderId="0" xfId="0" quotePrefix="1" applyFont="1" applyAlignment="1">
      <alignment horizontal="center" vertical="center"/>
    </xf>
    <xf numFmtId="0" fontId="13" fillId="0" borderId="14" xfId="0" applyFont="1" applyBorder="1" applyAlignment="1">
      <alignment horizontal="center" vertical="center" shrinkToFit="1"/>
    </xf>
    <xf numFmtId="41" fontId="13" fillId="0" borderId="8" xfId="2" applyFont="1" applyBorder="1" applyAlignment="1">
      <alignment horizontal="center" vertical="center"/>
    </xf>
    <xf numFmtId="41" fontId="13" fillId="0" borderId="37" xfId="2" applyFont="1" applyBorder="1" applyAlignment="1">
      <alignment horizontal="center" vertical="center"/>
    </xf>
    <xf numFmtId="3" fontId="13" fillId="0" borderId="8" xfId="2" applyNumberFormat="1" applyFont="1" applyBorder="1" applyAlignment="1">
      <alignment horizontal="right" vertical="center"/>
    </xf>
    <xf numFmtId="178" fontId="13" fillId="0" borderId="8" xfId="2" applyNumberFormat="1" applyFont="1" applyBorder="1" applyAlignment="1">
      <alignment horizontal="right" vertical="center"/>
    </xf>
    <xf numFmtId="0" fontId="4" fillId="0" borderId="38" xfId="0" applyFont="1" applyBorder="1">
      <alignment vertical="center"/>
    </xf>
    <xf numFmtId="41" fontId="12" fillId="0" borderId="38" xfId="0" applyNumberFormat="1" applyFont="1" applyBorder="1">
      <alignment vertical="center"/>
    </xf>
    <xf numFmtId="0" fontId="12" fillId="0" borderId="22" xfId="0" applyFont="1" applyBorder="1">
      <alignment vertical="center"/>
    </xf>
    <xf numFmtId="41" fontId="4" fillId="0" borderId="0" xfId="0" applyNumberFormat="1" applyFont="1">
      <alignment vertical="center"/>
    </xf>
    <xf numFmtId="0" fontId="13" fillId="0" borderId="15" xfId="0" applyFont="1" applyBorder="1" applyAlignment="1">
      <alignment horizontal="center" vertical="center"/>
    </xf>
    <xf numFmtId="0" fontId="4" fillId="0" borderId="39" xfId="0" applyFont="1" applyBorder="1" applyAlignment="1">
      <alignment horizontal="left" vertical="center" shrinkToFit="1"/>
    </xf>
    <xf numFmtId="41" fontId="4" fillId="0" borderId="28" xfId="4" applyFont="1" applyBorder="1">
      <alignment vertical="center"/>
    </xf>
    <xf numFmtId="0" fontId="14" fillId="0" borderId="28" xfId="0" applyFont="1" applyBorder="1" applyAlignment="1">
      <alignment horizontal="center" vertical="center"/>
    </xf>
    <xf numFmtId="0" fontId="4" fillId="0" borderId="28" xfId="0" quotePrefix="1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176" fontId="13" fillId="0" borderId="37" xfId="2" applyNumberFormat="1" applyFont="1" applyBorder="1" applyAlignment="1">
      <alignment horizontal="right" vertical="center"/>
    </xf>
    <xf numFmtId="176" fontId="13" fillId="0" borderId="8" xfId="2" applyNumberFormat="1" applyFont="1" applyBorder="1" applyAlignment="1">
      <alignment horizontal="right" vertical="center"/>
    </xf>
    <xf numFmtId="0" fontId="12" fillId="0" borderId="38" xfId="0" applyFont="1" applyBorder="1">
      <alignment vertical="center"/>
    </xf>
    <xf numFmtId="0" fontId="12" fillId="0" borderId="38" xfId="0" applyFont="1" applyBorder="1" applyAlignment="1">
      <alignment horizontal="center" vertical="center"/>
    </xf>
    <xf numFmtId="41" fontId="5" fillId="0" borderId="8" xfId="2" applyFont="1" applyBorder="1" applyAlignment="1">
      <alignment horizontal="center" vertical="center"/>
    </xf>
    <xf numFmtId="176" fontId="5" fillId="0" borderId="37" xfId="2" applyNumberFormat="1" applyFont="1" applyBorder="1" applyAlignment="1">
      <alignment horizontal="right" vertical="center"/>
    </xf>
    <xf numFmtId="176" fontId="5" fillId="0" borderId="8" xfId="2" applyNumberFormat="1" applyFont="1" applyBorder="1" applyAlignment="1">
      <alignment horizontal="right" vertical="center"/>
    </xf>
    <xf numFmtId="0" fontId="4" fillId="0" borderId="20" xfId="0" applyFont="1" applyBorder="1">
      <alignment vertical="center"/>
    </xf>
    <xf numFmtId="41" fontId="4" fillId="0" borderId="38" xfId="0" applyNumberFormat="1" applyFont="1" applyBorder="1">
      <alignment vertical="center"/>
    </xf>
    <xf numFmtId="0" fontId="4" fillId="0" borderId="22" xfId="0" applyFont="1" applyBorder="1">
      <alignment vertical="center"/>
    </xf>
    <xf numFmtId="0" fontId="4" fillId="0" borderId="35" xfId="0" applyFont="1" applyBorder="1">
      <alignment vertical="center"/>
    </xf>
    <xf numFmtId="0" fontId="13" fillId="0" borderId="14" xfId="0" applyFont="1" applyBorder="1" applyAlignment="1">
      <alignment horizontal="center" vertical="center"/>
    </xf>
    <xf numFmtId="0" fontId="4" fillId="0" borderId="26" xfId="0" applyFont="1" applyBorder="1">
      <alignment vertical="center"/>
    </xf>
    <xf numFmtId="0" fontId="12" fillId="0" borderId="34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4" fillId="0" borderId="39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35" xfId="0" applyFont="1" applyBorder="1" applyAlignment="1">
      <alignment horizontal="left" vertical="center" shrinkToFit="1"/>
    </xf>
    <xf numFmtId="0" fontId="13" fillId="0" borderId="9" xfId="0" applyFont="1" applyBorder="1" applyAlignment="1">
      <alignment horizontal="center" vertical="center"/>
    </xf>
    <xf numFmtId="41" fontId="5" fillId="0" borderId="37" xfId="2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shrinkToFit="1"/>
    </xf>
    <xf numFmtId="41" fontId="5" fillId="0" borderId="9" xfId="2" applyFont="1" applyBorder="1" applyAlignment="1">
      <alignment horizontal="right" vertical="center"/>
    </xf>
    <xf numFmtId="41" fontId="5" fillId="0" borderId="33" xfId="2" applyFont="1" applyBorder="1" applyAlignment="1">
      <alignment horizontal="right" vertical="center"/>
    </xf>
    <xf numFmtId="0" fontId="4" fillId="0" borderId="20" xfId="0" applyFont="1" applyBorder="1" applyAlignment="1">
      <alignment horizontal="left" vertical="center"/>
    </xf>
    <xf numFmtId="41" fontId="4" fillId="0" borderId="38" xfId="2" applyFont="1" applyBorder="1">
      <alignment vertical="center"/>
    </xf>
    <xf numFmtId="0" fontId="14" fillId="0" borderId="38" xfId="0" applyFont="1" applyBorder="1" applyAlignment="1">
      <alignment horizontal="center" vertical="center"/>
    </xf>
    <xf numFmtId="0" fontId="4" fillId="0" borderId="38" xfId="0" quotePrefix="1" applyFont="1" applyBorder="1" applyAlignment="1">
      <alignment horizontal="center" vertical="center"/>
    </xf>
    <xf numFmtId="41" fontId="4" fillId="0" borderId="38" xfId="4" applyFont="1" applyBorder="1">
      <alignment vertical="center"/>
    </xf>
    <xf numFmtId="0" fontId="4" fillId="0" borderId="26" xfId="0" quotePrefix="1" applyFont="1" applyBorder="1" applyAlignment="1">
      <alignment horizontal="center" vertical="center"/>
    </xf>
    <xf numFmtId="41" fontId="13" fillId="0" borderId="9" xfId="2" applyFont="1" applyBorder="1" applyAlignment="1">
      <alignment horizontal="center" vertical="center"/>
    </xf>
    <xf numFmtId="41" fontId="12" fillId="0" borderId="26" xfId="4" applyFont="1" applyBorder="1">
      <alignment vertical="center"/>
    </xf>
    <xf numFmtId="0" fontId="12" fillId="0" borderId="27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3" fontId="5" fillId="0" borderId="0" xfId="0" applyNumberFormat="1" applyFont="1">
      <alignment vertical="center"/>
    </xf>
    <xf numFmtId="41" fontId="5" fillId="0" borderId="0" xfId="2" applyFont="1" applyAlignment="1">
      <alignment horizontal="center" vertical="center"/>
    </xf>
    <xf numFmtId="3" fontId="5" fillId="0" borderId="0" xfId="2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77" fontId="5" fillId="0" borderId="0" xfId="2" applyNumberFormat="1" applyFont="1">
      <alignment vertical="center"/>
    </xf>
    <xf numFmtId="0" fontId="8" fillId="0" borderId="0" xfId="0" applyFont="1" applyAlignment="1">
      <alignment horizontal="left" vertical="center"/>
    </xf>
    <xf numFmtId="41" fontId="10" fillId="0" borderId="0" xfId="2" applyFont="1" applyAlignment="1">
      <alignment horizontal="center" vertical="center"/>
    </xf>
    <xf numFmtId="176" fontId="10" fillId="0" borderId="0" xfId="2" applyNumberFormat="1" applyFont="1" applyAlignment="1">
      <alignment horizontal="right" vertical="center"/>
    </xf>
    <xf numFmtId="177" fontId="10" fillId="0" borderId="0" xfId="2" applyNumberFormat="1" applyFont="1">
      <alignment vertical="center"/>
    </xf>
    <xf numFmtId="41" fontId="11" fillId="0" borderId="40" xfId="2" applyFont="1" applyBorder="1" applyAlignment="1">
      <alignment horizontal="center" vertical="center"/>
    </xf>
    <xf numFmtId="177" fontId="11" fillId="0" borderId="40" xfId="2" applyNumberFormat="1" applyFont="1" applyBorder="1" applyAlignment="1">
      <alignment horizontal="center" vertical="center"/>
    </xf>
    <xf numFmtId="41" fontId="11" fillId="0" borderId="41" xfId="2" applyFont="1" applyBorder="1" applyAlignment="1">
      <alignment horizontal="center" vertical="center"/>
    </xf>
    <xf numFmtId="176" fontId="11" fillId="0" borderId="42" xfId="2" applyNumberFormat="1" applyFont="1" applyBorder="1" applyAlignment="1">
      <alignment horizontal="right" vertical="center"/>
    </xf>
    <xf numFmtId="177" fontId="11" fillId="0" borderId="42" xfId="2" applyNumberFormat="1" applyFont="1" applyBorder="1">
      <alignment vertical="center"/>
    </xf>
    <xf numFmtId="0" fontId="8" fillId="0" borderId="43" xfId="0" applyFont="1" applyBorder="1">
      <alignment vertical="center"/>
    </xf>
    <xf numFmtId="0" fontId="8" fillId="0" borderId="44" xfId="0" applyFont="1" applyBorder="1">
      <alignment vertical="center"/>
    </xf>
    <xf numFmtId="41" fontId="12" fillId="0" borderId="44" xfId="2" applyFont="1" applyBorder="1" applyAlignment="1">
      <alignment horizontal="center" vertical="center"/>
    </xf>
    <xf numFmtId="0" fontId="7" fillId="0" borderId="45" xfId="0" applyFont="1" applyBorder="1">
      <alignment vertical="center"/>
    </xf>
    <xf numFmtId="41" fontId="11" fillId="0" borderId="46" xfId="2" applyFont="1" applyBorder="1" applyAlignment="1">
      <alignment horizontal="center" vertical="center"/>
    </xf>
    <xf numFmtId="176" fontId="11" fillId="0" borderId="46" xfId="2" applyNumberFormat="1" applyFont="1" applyBorder="1" applyAlignment="1">
      <alignment horizontal="right" vertical="center"/>
    </xf>
    <xf numFmtId="177" fontId="11" fillId="0" borderId="46" xfId="2" applyNumberFormat="1" applyFont="1" applyBorder="1">
      <alignment vertical="center"/>
    </xf>
    <xf numFmtId="0" fontId="8" fillId="0" borderId="19" xfId="0" applyFont="1" applyBorder="1" applyAlignment="1">
      <alignment horizontal="left" vertical="center"/>
    </xf>
    <xf numFmtId="41" fontId="4" fillId="0" borderId="47" xfId="2" applyFont="1" applyBorder="1">
      <alignment vertical="center"/>
    </xf>
    <xf numFmtId="0" fontId="4" fillId="0" borderId="47" xfId="0" applyFont="1" applyBorder="1">
      <alignment vertical="center"/>
    </xf>
    <xf numFmtId="0" fontId="4" fillId="0" borderId="47" xfId="0" applyFont="1" applyBorder="1" applyAlignment="1">
      <alignment horizontal="center" vertical="center"/>
    </xf>
    <xf numFmtId="41" fontId="12" fillId="0" borderId="47" xfId="2" applyFont="1" applyBorder="1">
      <alignment vertical="center"/>
    </xf>
    <xf numFmtId="0" fontId="12" fillId="0" borderId="48" xfId="0" applyFont="1" applyBorder="1">
      <alignment vertical="center"/>
    </xf>
    <xf numFmtId="41" fontId="5" fillId="0" borderId="2" xfId="2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41" fontId="11" fillId="0" borderId="49" xfId="2" applyFont="1" applyBorder="1" applyAlignment="1">
      <alignment horizontal="center" vertical="center"/>
    </xf>
    <xf numFmtId="176" fontId="11" fillId="0" borderId="49" xfId="2" applyNumberFormat="1" applyFont="1" applyBorder="1" applyAlignment="1">
      <alignment horizontal="right" vertical="center"/>
    </xf>
    <xf numFmtId="177" fontId="11" fillId="0" borderId="49" xfId="2" applyNumberFormat="1" applyFont="1" applyBorder="1">
      <alignment vertical="center"/>
    </xf>
    <xf numFmtId="0" fontId="8" fillId="0" borderId="35" xfId="0" applyFont="1" applyBorder="1" applyAlignment="1">
      <alignment horizontal="left" vertical="center"/>
    </xf>
    <xf numFmtId="0" fontId="4" fillId="0" borderId="50" xfId="0" applyFont="1" applyBorder="1" applyAlignment="1">
      <alignment horizontal="left" vertical="center"/>
    </xf>
    <xf numFmtId="0" fontId="4" fillId="0" borderId="51" xfId="0" applyFont="1" applyBorder="1" applyAlignment="1">
      <alignment horizontal="left" vertical="center"/>
    </xf>
    <xf numFmtId="0" fontId="4" fillId="0" borderId="28" xfId="0" applyFont="1" applyBorder="1">
      <alignment vertical="center"/>
    </xf>
    <xf numFmtId="0" fontId="4" fillId="0" borderId="16" xfId="0" applyFont="1" applyBorder="1" applyAlignment="1">
      <alignment horizontal="left" vertical="center" shrinkToFit="1"/>
    </xf>
    <xf numFmtId="0" fontId="13" fillId="0" borderId="4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0" fontId="13" fillId="0" borderId="34" xfId="0" applyFont="1" applyBorder="1" applyAlignment="1">
      <alignment horizontal="center" vertical="center"/>
    </xf>
    <xf numFmtId="41" fontId="13" fillId="0" borderId="52" xfId="2" applyFont="1" applyBorder="1" applyAlignment="1">
      <alignment horizontal="center" vertical="center"/>
    </xf>
    <xf numFmtId="176" fontId="13" fillId="0" borderId="52" xfId="2" applyNumberFormat="1" applyFont="1" applyBorder="1" applyAlignment="1">
      <alignment horizontal="right" vertical="center"/>
    </xf>
    <xf numFmtId="177" fontId="13" fillId="0" borderId="52" xfId="2" applyNumberFormat="1" applyFont="1" applyBorder="1">
      <alignment vertical="center"/>
    </xf>
    <xf numFmtId="9" fontId="5" fillId="0" borderId="4" xfId="1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12" fillId="0" borderId="50" xfId="0" applyFont="1" applyBorder="1" applyAlignment="1">
      <alignment horizontal="left" vertical="center"/>
    </xf>
    <xf numFmtId="41" fontId="12" fillId="0" borderId="26" xfId="2" applyFont="1" applyBorder="1">
      <alignment vertical="center"/>
    </xf>
    <xf numFmtId="0" fontId="4" fillId="0" borderId="2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26" xfId="0" applyFont="1" applyBorder="1" applyAlignment="1">
      <alignment horizontal="left" vertical="center" shrinkToFit="1"/>
    </xf>
    <xf numFmtId="0" fontId="4" fillId="0" borderId="5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  <xf numFmtId="0" fontId="4" fillId="0" borderId="50" xfId="0" applyFont="1" applyBorder="1" applyAlignment="1">
      <alignment horizontal="left" vertical="center" shrinkToFit="1"/>
    </xf>
    <xf numFmtId="0" fontId="12" fillId="0" borderId="9" xfId="0" applyFont="1" applyBorder="1" applyAlignment="1">
      <alignment vertical="center" shrinkToFit="1"/>
    </xf>
    <xf numFmtId="0" fontId="4" fillId="0" borderId="38" xfId="0" applyFont="1" applyBorder="1" applyAlignment="1">
      <alignment horizontal="left" vertical="center"/>
    </xf>
    <xf numFmtId="0" fontId="12" fillId="0" borderId="4" xfId="0" applyFont="1" applyBorder="1" applyAlignment="1">
      <alignment vertical="center" shrinkToFit="1"/>
    </xf>
    <xf numFmtId="41" fontId="13" fillId="0" borderId="2" xfId="2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shrinkToFit="1"/>
    </xf>
    <xf numFmtId="41" fontId="5" fillId="0" borderId="42" xfId="2" applyFont="1" applyBorder="1">
      <alignment vertical="center"/>
    </xf>
    <xf numFmtId="0" fontId="12" fillId="0" borderId="9" xfId="0" applyFont="1" applyBorder="1" applyAlignment="1">
      <alignment horizontal="center" vertical="center" shrinkToFit="1"/>
    </xf>
    <xf numFmtId="177" fontId="5" fillId="0" borderId="49" xfId="4" applyNumberFormat="1" applyFont="1" applyBorder="1" applyAlignment="1">
      <alignment vertical="center" shrinkToFit="1"/>
    </xf>
    <xf numFmtId="41" fontId="13" fillId="0" borderId="16" xfId="2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4" fillId="0" borderId="50" xfId="0" applyFont="1" applyBorder="1">
      <alignment vertical="center"/>
    </xf>
    <xf numFmtId="41" fontId="5" fillId="0" borderId="16" xfId="2" applyFont="1" applyBorder="1" applyAlignment="1">
      <alignment horizontal="center" vertical="center"/>
    </xf>
    <xf numFmtId="0" fontId="4" fillId="0" borderId="55" xfId="0" applyFont="1" applyBorder="1" applyAlignment="1">
      <alignment horizontal="left" vertical="center"/>
    </xf>
    <xf numFmtId="0" fontId="12" fillId="0" borderId="35" xfId="0" applyFont="1" applyBorder="1" applyAlignment="1">
      <alignment horizontal="left" vertical="center"/>
    </xf>
    <xf numFmtId="0" fontId="13" fillId="0" borderId="16" xfId="0" applyFont="1" applyBorder="1">
      <alignment vertical="center"/>
    </xf>
    <xf numFmtId="0" fontId="12" fillId="0" borderId="4" xfId="0" applyFont="1" applyBorder="1" applyAlignment="1">
      <alignment vertical="center" wrapText="1"/>
    </xf>
    <xf numFmtId="41" fontId="12" fillId="0" borderId="38" xfId="2" applyFont="1" applyBorder="1">
      <alignment vertical="center"/>
    </xf>
    <xf numFmtId="0" fontId="4" fillId="0" borderId="8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4" xfId="0" applyFont="1" applyBorder="1">
      <alignment vertical="center"/>
    </xf>
    <xf numFmtId="41" fontId="13" fillId="0" borderId="14" xfId="2" applyFont="1" applyBorder="1" applyAlignment="1">
      <alignment horizontal="center" vertical="center"/>
    </xf>
    <xf numFmtId="41" fontId="13" fillId="0" borderId="54" xfId="2" applyFont="1" applyBorder="1" applyAlignment="1">
      <alignment horizontal="center" vertical="center"/>
    </xf>
    <xf numFmtId="176" fontId="13" fillId="0" borderId="54" xfId="2" applyNumberFormat="1" applyFont="1" applyBorder="1" applyAlignment="1">
      <alignment horizontal="right" vertical="center"/>
    </xf>
    <xf numFmtId="177" fontId="13" fillId="0" borderId="54" xfId="2" applyNumberFormat="1" applyFont="1" applyBorder="1">
      <alignment vertical="center"/>
    </xf>
    <xf numFmtId="41" fontId="5" fillId="0" borderId="54" xfId="2" applyFont="1" applyBorder="1">
      <alignment vertical="center"/>
    </xf>
    <xf numFmtId="0" fontId="4" fillId="0" borderId="16" xfId="6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 shrinkToFit="1"/>
    </xf>
    <xf numFmtId="0" fontId="4" fillId="0" borderId="25" xfId="6" applyFont="1" applyBorder="1">
      <alignment vertical="center"/>
    </xf>
    <xf numFmtId="0" fontId="4" fillId="0" borderId="16" xfId="6" applyFont="1" applyBorder="1" applyAlignment="1">
      <alignment horizontal="left" vertical="center" shrinkToFit="1"/>
    </xf>
    <xf numFmtId="0" fontId="8" fillId="0" borderId="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shrinkToFit="1"/>
    </xf>
    <xf numFmtId="41" fontId="13" fillId="0" borderId="54" xfId="2" applyFont="1" applyBorder="1" applyAlignment="1">
      <alignment vertical="center" wrapText="1"/>
    </xf>
    <xf numFmtId="176" fontId="13" fillId="0" borderId="52" xfId="2" applyNumberFormat="1" applyFont="1" applyBorder="1" applyAlignment="1">
      <alignment horizontal="right" vertical="center" shrinkToFit="1"/>
    </xf>
    <xf numFmtId="177" fontId="13" fillId="0" borderId="52" xfId="2" applyNumberFormat="1" applyFont="1" applyBorder="1" applyAlignment="1">
      <alignment vertical="center" wrapText="1"/>
    </xf>
    <xf numFmtId="0" fontId="1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177" fontId="5" fillId="0" borderId="0" xfId="2" applyNumberFormat="1" applyFont="1" applyAlignment="1">
      <alignment horizontal="right" vertical="center"/>
    </xf>
    <xf numFmtId="41" fontId="5" fillId="0" borderId="0" xfId="0" applyNumberFormat="1" applyFont="1" applyAlignment="1">
      <alignment horizontal="left" vertical="center"/>
    </xf>
    <xf numFmtId="43" fontId="4" fillId="0" borderId="0" xfId="0" applyNumberFormat="1" applyFont="1" applyAlignment="1">
      <alignment horizontal="left" vertical="center"/>
    </xf>
    <xf numFmtId="41" fontId="8" fillId="0" borderId="0" xfId="0" applyNumberFormat="1" applyFont="1" applyAlignment="1">
      <alignment horizontal="left" vertical="center"/>
    </xf>
    <xf numFmtId="176" fontId="11" fillId="0" borderId="41" xfId="2" applyNumberFormat="1" applyFont="1" applyBorder="1" applyAlignment="1">
      <alignment horizontal="right" vertical="center"/>
    </xf>
    <xf numFmtId="176" fontId="13" fillId="0" borderId="54" xfId="2" applyNumberFormat="1" applyFont="1" applyBorder="1" applyAlignment="1">
      <alignment horizontal="right" vertical="center" wrapText="1"/>
    </xf>
    <xf numFmtId="41" fontId="12" fillId="0" borderId="30" xfId="0" applyNumberFormat="1" applyFont="1" applyBorder="1" applyAlignment="1">
      <alignment vertical="center" shrinkToFit="1"/>
    </xf>
    <xf numFmtId="41" fontId="4" fillId="0" borderId="67" xfId="2" applyFont="1" applyBorder="1">
      <alignment vertical="center"/>
    </xf>
    <xf numFmtId="0" fontId="4" fillId="0" borderId="68" xfId="0" applyFont="1" applyBorder="1">
      <alignment vertical="center"/>
    </xf>
    <xf numFmtId="0" fontId="12" fillId="0" borderId="69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4" fillId="2" borderId="70" xfId="0" applyFont="1" applyFill="1" applyBorder="1" applyAlignment="1">
      <alignment horizontal="left" vertical="center"/>
    </xf>
    <xf numFmtId="41" fontId="4" fillId="2" borderId="71" xfId="4" applyFont="1" applyFill="1" applyBorder="1">
      <alignment vertical="center"/>
    </xf>
    <xf numFmtId="0" fontId="4" fillId="2" borderId="71" xfId="0" applyFont="1" applyFill="1" applyBorder="1" applyAlignment="1">
      <alignment horizontal="center" vertical="center"/>
    </xf>
    <xf numFmtId="0" fontId="14" fillId="2" borderId="71" xfId="0" applyFont="1" applyFill="1" applyBorder="1" applyAlignment="1">
      <alignment horizontal="center" vertical="center"/>
    </xf>
    <xf numFmtId="0" fontId="4" fillId="2" borderId="71" xfId="0" quotePrefix="1" applyFont="1" applyFill="1" applyBorder="1" applyAlignment="1">
      <alignment horizontal="center" vertical="center"/>
    </xf>
    <xf numFmtId="0" fontId="4" fillId="2" borderId="72" xfId="0" applyFont="1" applyFill="1" applyBorder="1">
      <alignment vertical="center"/>
    </xf>
    <xf numFmtId="176" fontId="5" fillId="0" borderId="54" xfId="2" applyNumberFormat="1" applyFont="1" applyBorder="1">
      <alignment vertical="center"/>
    </xf>
    <xf numFmtId="0" fontId="4" fillId="0" borderId="38" xfId="0" applyFont="1" applyBorder="1" applyAlignment="1">
      <alignment horizontal="left" vertical="center" shrinkToFit="1"/>
    </xf>
    <xf numFmtId="41" fontId="12" fillId="0" borderId="26" xfId="0" applyNumberFormat="1" applyFont="1" applyBorder="1">
      <alignment vertical="center"/>
    </xf>
    <xf numFmtId="0" fontId="13" fillId="0" borderId="4" xfId="0" applyFont="1" applyBorder="1" applyAlignment="1">
      <alignment vertical="top" wrapText="1"/>
    </xf>
    <xf numFmtId="181" fontId="5" fillId="0" borderId="54" xfId="2" applyNumberFormat="1" applyFont="1" applyBorder="1" applyAlignment="1">
      <alignment horizontal="right" vertical="center"/>
    </xf>
    <xf numFmtId="0" fontId="8" fillId="0" borderId="13" xfId="0" applyFont="1" applyBorder="1" applyAlignment="1">
      <alignment horizontal="center" vertical="center"/>
    </xf>
    <xf numFmtId="0" fontId="4" fillId="3" borderId="26" xfId="0" applyFont="1" applyFill="1" applyBorder="1" applyAlignment="1">
      <alignment horizontal="left" vertical="center"/>
    </xf>
    <xf numFmtId="41" fontId="4" fillId="3" borderId="26" xfId="4" applyFont="1" applyFill="1" applyBorder="1">
      <alignment vertical="center"/>
    </xf>
    <xf numFmtId="0" fontId="4" fillId="3" borderId="26" xfId="0" applyFont="1" applyFill="1" applyBorder="1">
      <alignment vertical="center"/>
    </xf>
    <xf numFmtId="0" fontId="14" fillId="3" borderId="26" xfId="0" applyFont="1" applyFill="1" applyBorder="1" applyAlignment="1">
      <alignment horizontal="center" vertical="center"/>
    </xf>
    <xf numFmtId="0" fontId="4" fillId="3" borderId="27" xfId="0" applyFont="1" applyFill="1" applyBorder="1">
      <alignment vertical="center"/>
    </xf>
    <xf numFmtId="0" fontId="7" fillId="0" borderId="30" xfId="0" applyFont="1" applyBorder="1" applyAlignment="1">
      <alignment vertical="center" wrapText="1"/>
    </xf>
    <xf numFmtId="41" fontId="13" fillId="0" borderId="42" xfId="2" applyFont="1" applyBorder="1" applyAlignment="1">
      <alignment horizontal="center" vertical="center"/>
    </xf>
    <xf numFmtId="176" fontId="13" fillId="0" borderId="42" xfId="2" applyNumberFormat="1" applyFont="1" applyBorder="1" applyAlignment="1">
      <alignment horizontal="right" vertical="center"/>
    </xf>
    <xf numFmtId="177" fontId="13" fillId="0" borderId="42" xfId="2" applyNumberFormat="1" applyFont="1" applyBorder="1">
      <alignment vertical="center"/>
    </xf>
    <xf numFmtId="0" fontId="6" fillId="0" borderId="20" xfId="0" applyFont="1" applyBorder="1" applyAlignment="1">
      <alignment horizontal="center" vertical="center" wrapText="1"/>
    </xf>
    <xf numFmtId="41" fontId="5" fillId="0" borderId="15" xfId="2" applyFont="1" applyBorder="1" applyAlignment="1">
      <alignment horizontal="center" vertical="center"/>
    </xf>
    <xf numFmtId="0" fontId="12" fillId="0" borderId="55" xfId="0" applyFont="1" applyBorder="1" applyAlignment="1">
      <alignment horizontal="left" vertical="center"/>
    </xf>
    <xf numFmtId="0" fontId="13" fillId="0" borderId="4" xfId="0" applyFont="1" applyBorder="1" applyAlignment="1">
      <alignment vertical="top" shrinkToFit="1"/>
    </xf>
    <xf numFmtId="0" fontId="13" fillId="0" borderId="9" xfId="0" applyFont="1" applyBorder="1" applyAlignment="1">
      <alignment vertical="top" wrapText="1" shrinkToFit="1"/>
    </xf>
    <xf numFmtId="0" fontId="12" fillId="0" borderId="51" xfId="0" applyFont="1" applyBorder="1" applyAlignment="1">
      <alignment horizontal="left" vertical="center"/>
    </xf>
    <xf numFmtId="0" fontId="4" fillId="0" borderId="73" xfId="0" applyFont="1" applyBorder="1">
      <alignment vertical="center"/>
    </xf>
    <xf numFmtId="0" fontId="4" fillId="0" borderId="28" xfId="0" applyFont="1" applyBorder="1" applyAlignment="1">
      <alignment horizontal="left" vertical="center" wrapText="1"/>
    </xf>
    <xf numFmtId="0" fontId="4" fillId="0" borderId="16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39" xfId="0" applyFont="1" applyBorder="1" applyAlignment="1">
      <alignment vertical="center" wrapText="1"/>
    </xf>
    <xf numFmtId="41" fontId="4" fillId="0" borderId="28" xfId="2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3" borderId="18" xfId="0" applyFont="1" applyFill="1" applyBorder="1">
      <alignment vertical="center"/>
    </xf>
    <xf numFmtId="41" fontId="4" fillId="0" borderId="74" xfId="4" applyFont="1" applyBorder="1">
      <alignment vertical="center"/>
    </xf>
    <xf numFmtId="0" fontId="4" fillId="0" borderId="74" xfId="0" applyFont="1" applyBorder="1">
      <alignment vertical="center"/>
    </xf>
    <xf numFmtId="0" fontId="14" fillId="0" borderId="74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4" xfId="0" quotePrefix="1" applyFont="1" applyBorder="1" applyAlignment="1">
      <alignment horizontal="center" vertical="center"/>
    </xf>
    <xf numFmtId="0" fontId="4" fillId="0" borderId="75" xfId="0" applyFont="1" applyBorder="1">
      <alignment vertical="center"/>
    </xf>
    <xf numFmtId="0" fontId="4" fillId="0" borderId="26" xfId="6" applyFont="1" applyBorder="1">
      <alignment vertical="center"/>
    </xf>
    <xf numFmtId="0" fontId="14" fillId="0" borderId="26" xfId="6" applyFont="1" applyBorder="1" applyAlignment="1">
      <alignment horizontal="center" vertical="center"/>
    </xf>
    <xf numFmtId="0" fontId="4" fillId="0" borderId="26" xfId="6" applyFont="1" applyBorder="1" applyAlignment="1">
      <alignment horizontal="center" vertical="center"/>
    </xf>
    <xf numFmtId="0" fontId="4" fillId="0" borderId="26" xfId="6" quotePrefix="1" applyFont="1" applyBorder="1" applyAlignment="1">
      <alignment horizontal="center" vertical="center"/>
    </xf>
    <xf numFmtId="0" fontId="4" fillId="0" borderId="27" xfId="6" applyFont="1" applyBorder="1">
      <alignment vertical="center"/>
    </xf>
    <xf numFmtId="0" fontId="4" fillId="0" borderId="0" xfId="0" applyFont="1" applyBorder="1" applyAlignment="1">
      <alignment horizontal="left" vertical="center"/>
    </xf>
    <xf numFmtId="41" fontId="4" fillId="0" borderId="0" xfId="4" applyFont="1" applyBorder="1">
      <alignment vertical="center"/>
    </xf>
    <xf numFmtId="0" fontId="4" fillId="0" borderId="0" xfId="0" applyFont="1" applyBorder="1">
      <alignment vertical="center"/>
    </xf>
    <xf numFmtId="0" fontId="14" fillId="0" borderId="0" xfId="0" applyFont="1" applyBorder="1" applyAlignment="1">
      <alignment horizontal="center" vertical="center"/>
    </xf>
    <xf numFmtId="41" fontId="4" fillId="0" borderId="0" xfId="2" applyFont="1" applyBorder="1">
      <alignment vertical="center"/>
    </xf>
    <xf numFmtId="41" fontId="12" fillId="0" borderId="0" xfId="2" applyFont="1" applyBorder="1">
      <alignment vertical="center"/>
    </xf>
    <xf numFmtId="0" fontId="4" fillId="0" borderId="0" xfId="0" quotePrefix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41" fontId="4" fillId="0" borderId="0" xfId="0" applyNumberFormat="1" applyFont="1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shrinkToFit="1"/>
    </xf>
    <xf numFmtId="49" fontId="4" fillId="0" borderId="0" xfId="0" applyNumberFormat="1" applyFont="1" applyBorder="1" applyAlignment="1">
      <alignment horizontal="center" vertical="center"/>
    </xf>
    <xf numFmtId="176" fontId="4" fillId="0" borderId="0" xfId="4" applyNumberFormat="1" applyFont="1" applyBorder="1">
      <alignment vertical="center"/>
    </xf>
    <xf numFmtId="0" fontId="5" fillId="0" borderId="0" xfId="0" applyFont="1" applyBorder="1">
      <alignment vertical="center"/>
    </xf>
    <xf numFmtId="0" fontId="12" fillId="0" borderId="0" xfId="0" applyFont="1" applyBorder="1" applyAlignment="1">
      <alignment horizontal="left" vertical="center"/>
    </xf>
    <xf numFmtId="41" fontId="12" fillId="0" borderId="0" xfId="4" applyFont="1" applyBorder="1">
      <alignment vertical="center"/>
    </xf>
    <xf numFmtId="0" fontId="12" fillId="0" borderId="0" xfId="0" applyFont="1" applyBorder="1">
      <alignment vertical="center"/>
    </xf>
    <xf numFmtId="0" fontId="16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4" fillId="0" borderId="0" xfId="6" applyFont="1" applyBorder="1">
      <alignment vertical="center"/>
    </xf>
    <xf numFmtId="0" fontId="14" fillId="0" borderId="0" xfId="6" applyFont="1" applyBorder="1" applyAlignment="1">
      <alignment horizontal="center" vertical="center"/>
    </xf>
    <xf numFmtId="0" fontId="4" fillId="0" borderId="0" xfId="6" applyFont="1" applyBorder="1" applyAlignment="1">
      <alignment horizontal="center" vertical="center"/>
    </xf>
    <xf numFmtId="0" fontId="4" fillId="0" borderId="0" xfId="6" quotePrefix="1" applyFont="1" applyBorder="1" applyAlignment="1">
      <alignment horizontal="center" vertical="center"/>
    </xf>
    <xf numFmtId="41" fontId="12" fillId="0" borderId="2" xfId="2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51" xfId="6" applyFont="1" applyBorder="1" applyAlignment="1">
      <alignment horizontal="left" vertical="center"/>
    </xf>
    <xf numFmtId="0" fontId="4" fillId="0" borderId="28" xfId="6" applyFont="1" applyBorder="1">
      <alignment vertical="center"/>
    </xf>
    <xf numFmtId="0" fontId="14" fillId="0" borderId="28" xfId="6" applyFont="1" applyBorder="1" applyAlignment="1">
      <alignment horizontal="center" vertical="center"/>
    </xf>
    <xf numFmtId="0" fontId="4" fillId="0" borderId="28" xfId="6" applyFont="1" applyBorder="1" applyAlignment="1">
      <alignment horizontal="center" vertical="center"/>
    </xf>
    <xf numFmtId="0" fontId="4" fillId="0" borderId="28" xfId="6" quotePrefix="1" applyFont="1" applyBorder="1" applyAlignment="1">
      <alignment horizontal="center" vertical="center"/>
    </xf>
    <xf numFmtId="0" fontId="4" fillId="0" borderId="18" xfId="6" applyFont="1" applyBorder="1">
      <alignment vertical="center"/>
    </xf>
    <xf numFmtId="0" fontId="12" fillId="0" borderId="26" xfId="0" applyFont="1" applyBorder="1" applyAlignment="1">
      <alignment horizontal="left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25" xfId="0" applyFont="1" applyFill="1" applyBorder="1">
      <alignment vertical="center"/>
    </xf>
    <xf numFmtId="41" fontId="4" fillId="0" borderId="38" xfId="2" applyFont="1" applyBorder="1" applyAlignment="1">
      <alignment vertical="center" shrinkToFit="1"/>
    </xf>
    <xf numFmtId="0" fontId="8" fillId="0" borderId="20" xfId="0" applyFont="1" applyBorder="1" applyAlignment="1">
      <alignment vertical="center" shrinkToFit="1"/>
    </xf>
    <xf numFmtId="0" fontId="4" fillId="0" borderId="16" xfId="0" applyFont="1" applyFill="1" applyBorder="1" applyAlignment="1">
      <alignment horizontal="left" vertical="center"/>
    </xf>
    <xf numFmtId="41" fontId="4" fillId="0" borderId="0" xfId="2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41" fontId="4" fillId="0" borderId="0" xfId="0" applyNumberFormat="1" applyFont="1" applyFill="1" applyBorder="1">
      <alignment vertical="center"/>
    </xf>
    <xf numFmtId="3" fontId="5" fillId="0" borderId="3" xfId="2" applyNumberFormat="1" applyFont="1" applyBorder="1" applyAlignment="1">
      <alignment horizontal="right" vertical="center"/>
    </xf>
    <xf numFmtId="178" fontId="5" fillId="0" borderId="9" xfId="2" applyNumberFormat="1" applyFont="1" applyBorder="1" applyAlignment="1">
      <alignment horizontal="right" vertical="center"/>
    </xf>
    <xf numFmtId="178" fontId="5" fillId="0" borderId="3" xfId="2" applyNumberFormat="1" applyFont="1" applyBorder="1" applyAlignment="1">
      <alignment horizontal="right" vertical="center"/>
    </xf>
    <xf numFmtId="0" fontId="13" fillId="0" borderId="2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41" fontId="5" fillId="0" borderId="9" xfId="2" applyFont="1" applyBorder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41" fontId="5" fillId="0" borderId="33" xfId="2" applyFont="1" applyBorder="1" applyAlignment="1">
      <alignment horizontal="center" vertical="center"/>
    </xf>
    <xf numFmtId="41" fontId="5" fillId="0" borderId="32" xfId="2" applyFont="1" applyBorder="1" applyAlignment="1">
      <alignment horizontal="center" vertical="center"/>
    </xf>
    <xf numFmtId="41" fontId="5" fillId="0" borderId="36" xfId="2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178" fontId="5" fillId="0" borderId="8" xfId="2" applyNumberFormat="1" applyFont="1" applyBorder="1" applyAlignment="1">
      <alignment horizontal="right" vertical="center"/>
    </xf>
    <xf numFmtId="0" fontId="5" fillId="0" borderId="39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176" fontId="5" fillId="0" borderId="52" xfId="4" applyNumberFormat="1" applyFont="1" applyBorder="1" applyAlignment="1">
      <alignment horizontal="right" vertical="center"/>
    </xf>
    <xf numFmtId="176" fontId="5" fillId="0" borderId="49" xfId="4" applyNumberFormat="1" applyFont="1" applyBorder="1" applyAlignment="1">
      <alignment horizontal="right" vertical="center"/>
    </xf>
    <xf numFmtId="177" fontId="5" fillId="0" borderId="52" xfId="2" applyNumberFormat="1" applyFont="1" applyBorder="1">
      <alignment vertical="center"/>
    </xf>
    <xf numFmtId="177" fontId="5" fillId="0" borderId="42" xfId="2" applyNumberFormat="1" applyFont="1" applyBorder="1">
      <alignment vertical="center"/>
    </xf>
    <xf numFmtId="176" fontId="5" fillId="0" borderId="52" xfId="2" applyNumberFormat="1" applyFont="1" applyBorder="1" applyAlignment="1">
      <alignment horizontal="right" vertical="center"/>
    </xf>
    <xf numFmtId="176" fontId="5" fillId="0" borderId="42" xfId="2" applyNumberFormat="1" applyFont="1" applyBorder="1" applyAlignment="1">
      <alignment horizontal="right" vertical="center"/>
    </xf>
    <xf numFmtId="177" fontId="5" fillId="0" borderId="49" xfId="2" applyNumberFormat="1" applyFont="1" applyBorder="1">
      <alignment vertical="center"/>
    </xf>
    <xf numFmtId="176" fontId="5" fillId="0" borderId="49" xfId="2" applyNumberFormat="1" applyFont="1" applyBorder="1" applyAlignment="1">
      <alignment horizontal="right" vertical="center"/>
    </xf>
    <xf numFmtId="177" fontId="5" fillId="0" borderId="54" xfId="2" applyNumberFormat="1" applyFont="1" applyBorder="1">
      <alignment vertical="center"/>
    </xf>
    <xf numFmtId="41" fontId="5" fillId="0" borderId="52" xfId="4" applyFont="1" applyBorder="1" applyAlignment="1">
      <alignment horizontal="center" vertical="center"/>
    </xf>
    <xf numFmtId="177" fontId="5" fillId="0" borderId="52" xfId="4" applyNumberFormat="1" applyFont="1" applyBorder="1">
      <alignment vertical="center"/>
    </xf>
    <xf numFmtId="176" fontId="5" fillId="0" borderId="54" xfId="4" applyNumberFormat="1" applyFont="1" applyBorder="1" applyAlignment="1">
      <alignment horizontal="right" vertical="center"/>
    </xf>
    <xf numFmtId="41" fontId="5" fillId="0" borderId="49" xfId="4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41" fontId="5" fillId="0" borderId="54" xfId="2" applyFont="1" applyBorder="1" applyAlignment="1">
      <alignment horizontal="center" vertical="center"/>
    </xf>
    <xf numFmtId="41" fontId="5" fillId="0" borderId="52" xfId="2" applyFont="1" applyBorder="1" applyAlignment="1">
      <alignment horizontal="center" vertical="center"/>
    </xf>
    <xf numFmtId="41" fontId="5" fillId="0" borderId="42" xfId="2" applyFont="1" applyBorder="1" applyAlignment="1">
      <alignment horizontal="center" vertical="center"/>
    </xf>
    <xf numFmtId="176" fontId="5" fillId="0" borderId="54" xfId="2" applyNumberFormat="1" applyFont="1" applyBorder="1" applyAlignment="1">
      <alignment horizontal="right" vertical="center"/>
    </xf>
    <xf numFmtId="41" fontId="5" fillId="0" borderId="49" xfId="2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41" fontId="5" fillId="0" borderId="54" xfId="4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5" fillId="0" borderId="54" xfId="4" applyNumberFormat="1" applyFont="1" applyBorder="1" applyAlignment="1">
      <alignment horizontal="right" vertical="center"/>
    </xf>
    <xf numFmtId="177" fontId="5" fillId="0" borderId="54" xfId="2" applyNumberFormat="1" applyFont="1" applyBorder="1" applyAlignment="1">
      <alignment horizontal="right" vertical="center"/>
    </xf>
    <xf numFmtId="41" fontId="4" fillId="0" borderId="0" xfId="4" applyFont="1" applyAlignment="1">
      <alignment horizontal="center" vertical="center"/>
    </xf>
    <xf numFmtId="0" fontId="4" fillId="0" borderId="6" xfId="0" quotePrefix="1" applyFont="1" applyBorder="1" applyAlignment="1">
      <alignment horizontal="left" vertical="center" shrinkToFit="1"/>
    </xf>
    <xf numFmtId="41" fontId="4" fillId="0" borderId="6" xfId="4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0" fontId="4" fillId="0" borderId="56" xfId="0" applyFont="1" applyBorder="1">
      <alignment vertical="center"/>
    </xf>
    <xf numFmtId="0" fontId="4" fillId="0" borderId="28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left" vertical="center"/>
    </xf>
    <xf numFmtId="41" fontId="4" fillId="0" borderId="6" xfId="2" applyFont="1" applyBorder="1">
      <alignment vertical="center"/>
    </xf>
    <xf numFmtId="176" fontId="4" fillId="0" borderId="0" xfId="2" applyNumberFormat="1" applyFont="1" applyBorder="1">
      <alignment vertical="center"/>
    </xf>
    <xf numFmtId="3" fontId="4" fillId="0" borderId="0" xfId="0" applyNumberFormat="1" applyFont="1" applyBorder="1">
      <alignment vertical="center"/>
    </xf>
    <xf numFmtId="41" fontId="4" fillId="0" borderId="0" xfId="2" applyFont="1" applyBorder="1" applyAlignment="1">
      <alignment vertical="center" shrinkToFit="1"/>
    </xf>
    <xf numFmtId="0" fontId="4" fillId="0" borderId="58" xfId="0" applyFont="1" applyBorder="1" applyAlignment="1">
      <alignment horizontal="left" vertical="center" shrinkToFit="1"/>
    </xf>
    <xf numFmtId="0" fontId="4" fillId="0" borderId="6" xfId="0" applyFont="1" applyBorder="1">
      <alignment vertical="center"/>
    </xf>
    <xf numFmtId="0" fontId="4" fillId="0" borderId="51" xfId="0" applyFont="1" applyFill="1" applyBorder="1" applyAlignment="1">
      <alignment horizontal="left" vertical="center"/>
    </xf>
    <xf numFmtId="41" fontId="4" fillId="0" borderId="28" xfId="2" applyFont="1" applyFill="1" applyBorder="1">
      <alignment vertical="center"/>
    </xf>
    <xf numFmtId="0" fontId="4" fillId="0" borderId="28" xfId="0" applyFont="1" applyFill="1" applyBorder="1">
      <alignment vertical="center"/>
    </xf>
    <xf numFmtId="0" fontId="14" fillId="0" borderId="28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8" xfId="0" quotePrefix="1" applyFont="1" applyFill="1" applyBorder="1" applyAlignment="1">
      <alignment horizontal="center" vertical="center"/>
    </xf>
    <xf numFmtId="41" fontId="4" fillId="0" borderId="28" xfId="0" applyNumberFormat="1" applyFont="1" applyFill="1" applyBorder="1">
      <alignment vertical="center"/>
    </xf>
    <xf numFmtId="0" fontId="4" fillId="3" borderId="28" xfId="0" applyFont="1" applyFill="1" applyBorder="1" applyAlignment="1">
      <alignment horizontal="left" vertical="center"/>
    </xf>
    <xf numFmtId="41" fontId="4" fillId="3" borderId="28" xfId="4" applyFont="1" applyFill="1" applyBorder="1">
      <alignment vertical="center"/>
    </xf>
    <xf numFmtId="0" fontId="4" fillId="3" borderId="28" xfId="0" applyFont="1" applyFill="1" applyBorder="1">
      <alignment vertical="center"/>
    </xf>
    <xf numFmtId="0" fontId="14" fillId="3" borderId="28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28" xfId="0" quotePrefix="1" applyFont="1" applyFill="1" applyBorder="1" applyAlignment="1">
      <alignment horizontal="center" vertical="center"/>
    </xf>
    <xf numFmtId="41" fontId="4" fillId="0" borderId="0" xfId="4" applyFont="1" applyFill="1" applyBorder="1">
      <alignment vertical="center"/>
    </xf>
    <xf numFmtId="0" fontId="4" fillId="0" borderId="51" xfId="0" applyFont="1" applyBorder="1" applyAlignment="1">
      <alignment horizontal="left" vertical="center" wrapText="1"/>
    </xf>
    <xf numFmtId="0" fontId="4" fillId="0" borderId="51" xfId="0" applyFont="1" applyFill="1" applyBorder="1">
      <alignment vertical="center"/>
    </xf>
    <xf numFmtId="41" fontId="4" fillId="0" borderId="28" xfId="4" applyFont="1" applyFill="1" applyBorder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58" xfId="0" applyFont="1" applyBorder="1">
      <alignment vertical="center"/>
    </xf>
    <xf numFmtId="41" fontId="4" fillId="0" borderId="6" xfId="0" applyNumberFormat="1" applyFont="1" applyBorder="1">
      <alignment vertical="center"/>
    </xf>
    <xf numFmtId="3" fontId="5" fillId="0" borderId="9" xfId="2" applyNumberFormat="1" applyFont="1" applyBorder="1" applyAlignment="1">
      <alignment horizontal="right" vertical="center"/>
    </xf>
    <xf numFmtId="3" fontId="5" fillId="0" borderId="4" xfId="2" applyNumberFormat="1" applyFont="1" applyBorder="1" applyAlignment="1">
      <alignment horizontal="right" vertical="center"/>
    </xf>
    <xf numFmtId="3" fontId="5" fillId="0" borderId="3" xfId="2" applyNumberFormat="1" applyFont="1" applyBorder="1" applyAlignment="1">
      <alignment horizontal="right" vertical="center"/>
    </xf>
    <xf numFmtId="178" fontId="5" fillId="0" borderId="9" xfId="2" applyNumberFormat="1" applyFont="1" applyBorder="1" applyAlignment="1">
      <alignment horizontal="right" vertical="center"/>
    </xf>
    <xf numFmtId="178" fontId="5" fillId="0" borderId="4" xfId="2" applyNumberFormat="1" applyFont="1" applyBorder="1" applyAlignment="1">
      <alignment horizontal="right" vertical="center"/>
    </xf>
    <xf numFmtId="178" fontId="5" fillId="0" borderId="3" xfId="2" applyNumberFormat="1" applyFont="1" applyBorder="1" applyAlignment="1">
      <alignment horizontal="right" vertical="center"/>
    </xf>
    <xf numFmtId="176" fontId="5" fillId="0" borderId="33" xfId="2" applyNumberFormat="1" applyFont="1" applyBorder="1" applyAlignment="1">
      <alignment horizontal="right" vertical="center"/>
    </xf>
    <xf numFmtId="176" fontId="5" fillId="0" borderId="32" xfId="2" applyNumberFormat="1" applyFont="1" applyBorder="1" applyAlignment="1">
      <alignment horizontal="right" vertical="center"/>
    </xf>
    <xf numFmtId="176" fontId="5" fillId="0" borderId="36" xfId="2" applyNumberFormat="1" applyFont="1" applyBorder="1" applyAlignment="1">
      <alignment horizontal="right" vertical="center"/>
    </xf>
    <xf numFmtId="0" fontId="13" fillId="0" borderId="8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41" fontId="5" fillId="0" borderId="9" xfId="2" applyFont="1" applyBorder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41" fontId="5" fillId="0" borderId="12" xfId="2" applyFont="1" applyBorder="1" applyAlignment="1">
      <alignment horizontal="center" vertical="center"/>
    </xf>
    <xf numFmtId="41" fontId="5" fillId="0" borderId="3" xfId="2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41" fontId="5" fillId="0" borderId="33" xfId="2" applyFont="1" applyBorder="1" applyAlignment="1">
      <alignment horizontal="center" vertical="center"/>
    </xf>
    <xf numFmtId="41" fontId="5" fillId="0" borderId="32" xfId="2" applyFont="1" applyBorder="1" applyAlignment="1">
      <alignment horizontal="center" vertical="center"/>
    </xf>
    <xf numFmtId="41" fontId="5" fillId="0" borderId="36" xfId="2" applyFont="1" applyBorder="1" applyAlignment="1">
      <alignment horizontal="center" vertical="center"/>
    </xf>
    <xf numFmtId="176" fontId="5" fillId="0" borderId="64" xfId="2" applyNumberFormat="1" applyFont="1" applyBorder="1" applyAlignment="1">
      <alignment horizontal="right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178" fontId="5" fillId="0" borderId="8" xfId="2" applyNumberFormat="1" applyFont="1" applyBorder="1" applyAlignment="1">
      <alignment horizontal="right" vertical="center"/>
    </xf>
    <xf numFmtId="178" fontId="5" fillId="0" borderId="5" xfId="2" applyNumberFormat="1" applyFont="1" applyBorder="1" applyAlignment="1">
      <alignment horizontal="right" vertical="center"/>
    </xf>
    <xf numFmtId="3" fontId="5" fillId="0" borderId="12" xfId="2" applyNumberFormat="1" applyFont="1" applyBorder="1" applyAlignment="1">
      <alignment horizontal="right" vertical="center"/>
    </xf>
    <xf numFmtId="0" fontId="4" fillId="0" borderId="26" xfId="0" applyFont="1" applyBorder="1" applyAlignment="1">
      <alignment horizontal="center" vertical="center"/>
    </xf>
    <xf numFmtId="178" fontId="5" fillId="0" borderId="12" xfId="2" applyNumberFormat="1" applyFont="1" applyBorder="1" applyAlignment="1">
      <alignment horizontal="right" vertical="center"/>
    </xf>
    <xf numFmtId="177" fontId="5" fillId="0" borderId="9" xfId="2" applyNumberFormat="1" applyFont="1" applyBorder="1" applyAlignment="1">
      <alignment horizontal="right" vertical="center"/>
    </xf>
    <xf numFmtId="177" fontId="5" fillId="0" borderId="3" xfId="2" applyNumberFormat="1" applyFont="1" applyBorder="1" applyAlignment="1">
      <alignment horizontal="right" vertical="center"/>
    </xf>
    <xf numFmtId="0" fontId="13" fillId="0" borderId="38" xfId="0" applyFont="1" applyBorder="1" applyAlignment="1">
      <alignment horizontal="center" vertical="center"/>
    </xf>
    <xf numFmtId="41" fontId="5" fillId="0" borderId="64" xfId="2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41" fontId="4" fillId="0" borderId="26" xfId="0" applyNumberFormat="1" applyFont="1" applyBorder="1" applyAlignment="1">
      <alignment horizontal="center" vertical="center"/>
    </xf>
    <xf numFmtId="0" fontId="11" fillId="0" borderId="66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41" fontId="11" fillId="0" borderId="11" xfId="2" applyFont="1" applyBorder="1" applyAlignment="1">
      <alignment horizontal="center" vertical="center"/>
    </xf>
    <xf numFmtId="176" fontId="5" fillId="0" borderId="9" xfId="2" applyNumberFormat="1" applyFont="1" applyBorder="1" applyAlignment="1">
      <alignment horizontal="right" vertical="center"/>
    </xf>
    <xf numFmtId="176" fontId="5" fillId="0" borderId="4" xfId="2" applyNumberFormat="1" applyFont="1" applyBorder="1" applyAlignment="1">
      <alignment horizontal="right" vertical="center"/>
    </xf>
    <xf numFmtId="176" fontId="5" fillId="0" borderId="3" xfId="2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8" fontId="4" fillId="0" borderId="9" xfId="2" applyNumberFormat="1" applyFont="1" applyBorder="1" applyAlignment="1">
      <alignment horizontal="right" vertical="center"/>
    </xf>
    <xf numFmtId="178" fontId="4" fillId="0" borderId="4" xfId="2" applyNumberFormat="1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41" fontId="11" fillId="0" borderId="1" xfId="2" applyFont="1" applyBorder="1" applyAlignment="1">
      <alignment horizontal="center" vertical="center" wrapText="1"/>
    </xf>
    <xf numFmtId="41" fontId="11" fillId="0" borderId="12" xfId="2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1" fillId="0" borderId="65" xfId="0" applyFont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61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4" fillId="0" borderId="67" xfId="0" applyFont="1" applyBorder="1" applyAlignment="1">
      <alignment horizontal="center" vertical="center"/>
    </xf>
    <xf numFmtId="176" fontId="5" fillId="0" borderId="0" xfId="2" applyNumberFormat="1" applyFont="1">
      <alignment vertical="center"/>
    </xf>
    <xf numFmtId="176" fontId="5" fillId="0" borderId="28" xfId="2" applyNumberFormat="1" applyFont="1" applyBorder="1">
      <alignment vertical="center"/>
    </xf>
    <xf numFmtId="0" fontId="12" fillId="0" borderId="34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176" fontId="5" fillId="0" borderId="52" xfId="4" applyNumberFormat="1" applyFont="1" applyBorder="1" applyAlignment="1">
      <alignment horizontal="right" vertical="center"/>
    </xf>
    <xf numFmtId="176" fontId="5" fillId="0" borderId="42" xfId="4" applyNumberFormat="1" applyFont="1" applyBorder="1" applyAlignment="1">
      <alignment horizontal="right" vertical="center"/>
    </xf>
    <xf numFmtId="176" fontId="5" fillId="0" borderId="54" xfId="4" applyNumberFormat="1" applyFont="1" applyBorder="1" applyAlignment="1">
      <alignment horizontal="right" vertical="center"/>
    </xf>
    <xf numFmtId="176" fontId="5" fillId="0" borderId="49" xfId="4" applyNumberFormat="1" applyFont="1" applyBorder="1" applyAlignment="1">
      <alignment horizontal="right" vertical="center"/>
    </xf>
    <xf numFmtId="177" fontId="5" fillId="0" borderId="52" xfId="2" applyNumberFormat="1" applyFont="1" applyBorder="1">
      <alignment vertical="center"/>
    </xf>
    <xf numFmtId="177" fontId="5" fillId="0" borderId="42" xfId="2" applyNumberFormat="1" applyFont="1" applyBorder="1">
      <alignment vertical="center"/>
    </xf>
    <xf numFmtId="176" fontId="5" fillId="0" borderId="52" xfId="2" applyNumberFormat="1" applyFont="1" applyBorder="1" applyAlignment="1">
      <alignment horizontal="right" vertical="center"/>
    </xf>
    <xf numFmtId="176" fontId="5" fillId="0" borderId="42" xfId="2" applyNumberFormat="1" applyFont="1" applyBorder="1" applyAlignment="1">
      <alignment horizontal="right" vertical="center"/>
    </xf>
    <xf numFmtId="177" fontId="5" fillId="0" borderId="49" xfId="2" applyNumberFormat="1" applyFont="1" applyBorder="1">
      <alignment vertical="center"/>
    </xf>
    <xf numFmtId="176" fontId="5" fillId="0" borderId="49" xfId="2" applyNumberFormat="1" applyFont="1" applyBorder="1" applyAlignment="1">
      <alignment horizontal="right" vertical="center"/>
    </xf>
    <xf numFmtId="176" fontId="5" fillId="0" borderId="60" xfId="2" applyNumberFormat="1" applyFont="1" applyBorder="1" applyAlignment="1">
      <alignment horizontal="right" vertical="center"/>
    </xf>
    <xf numFmtId="177" fontId="5" fillId="0" borderId="54" xfId="2" applyNumberFormat="1" applyFont="1" applyBorder="1">
      <alignment vertical="center"/>
    </xf>
    <xf numFmtId="177" fontId="5" fillId="0" borderId="52" xfId="2" applyNumberFormat="1" applyFont="1" applyBorder="1" applyAlignment="1">
      <alignment horizontal="right" vertical="center"/>
    </xf>
    <xf numFmtId="177" fontId="5" fillId="0" borderId="49" xfId="2" applyNumberFormat="1" applyFont="1" applyBorder="1" applyAlignment="1">
      <alignment horizontal="right" vertical="center"/>
    </xf>
    <xf numFmtId="177" fontId="5" fillId="0" borderId="42" xfId="2" applyNumberFormat="1" applyFont="1" applyBorder="1" applyAlignment="1">
      <alignment horizontal="right" vertical="center"/>
    </xf>
    <xf numFmtId="41" fontId="5" fillId="0" borderId="52" xfId="4" applyFont="1" applyBorder="1" applyAlignment="1">
      <alignment horizontal="center" vertical="center"/>
    </xf>
    <xf numFmtId="41" fontId="5" fillId="0" borderId="42" xfId="4" applyFont="1" applyBorder="1" applyAlignment="1">
      <alignment horizontal="center" vertical="center"/>
    </xf>
    <xf numFmtId="177" fontId="5" fillId="0" borderId="52" xfId="4" applyNumberFormat="1" applyFont="1" applyBorder="1">
      <alignment vertical="center"/>
    </xf>
    <xf numFmtId="177" fontId="5" fillId="0" borderId="49" xfId="4" applyNumberFormat="1" applyFont="1" applyBorder="1">
      <alignment vertical="center"/>
    </xf>
    <xf numFmtId="177" fontId="5" fillId="0" borderId="42" xfId="4" applyNumberFormat="1" applyFont="1" applyBorder="1">
      <alignment vertical="center"/>
    </xf>
    <xf numFmtId="176" fontId="5" fillId="0" borderId="52" xfId="0" applyNumberFormat="1" applyFont="1" applyBorder="1" applyAlignment="1">
      <alignment horizontal="right" vertical="center"/>
    </xf>
    <xf numFmtId="176" fontId="5" fillId="0" borderId="49" xfId="0" applyNumberFormat="1" applyFont="1" applyBorder="1" applyAlignment="1">
      <alignment horizontal="right" vertical="center"/>
    </xf>
    <xf numFmtId="176" fontId="5" fillId="0" borderId="42" xfId="0" applyNumberFormat="1" applyFont="1" applyBorder="1" applyAlignment="1">
      <alignment horizontal="right" vertical="center"/>
    </xf>
    <xf numFmtId="177" fontId="5" fillId="0" borderId="52" xfId="4" applyNumberFormat="1" applyFont="1" applyBorder="1" applyAlignment="1">
      <alignment horizontal="right" vertical="center"/>
    </xf>
    <xf numFmtId="177" fontId="5" fillId="0" borderId="49" xfId="4" applyNumberFormat="1" applyFont="1" applyBorder="1" applyAlignment="1">
      <alignment horizontal="right" vertical="center"/>
    </xf>
    <xf numFmtId="177" fontId="5" fillId="0" borderId="42" xfId="4" applyNumberFormat="1" applyFont="1" applyBorder="1" applyAlignment="1">
      <alignment horizontal="right" vertical="center"/>
    </xf>
    <xf numFmtId="41" fontId="5" fillId="0" borderId="49" xfId="4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41" fontId="5" fillId="0" borderId="54" xfId="2" applyFont="1" applyBorder="1" applyAlignment="1">
      <alignment horizontal="center" vertical="center"/>
    </xf>
    <xf numFmtId="41" fontId="5" fillId="0" borderId="52" xfId="2" applyFont="1" applyBorder="1" applyAlignment="1">
      <alignment horizontal="center" vertical="center"/>
    </xf>
    <xf numFmtId="41" fontId="5" fillId="0" borderId="42" xfId="2" applyFont="1" applyBorder="1" applyAlignment="1">
      <alignment horizontal="center" vertical="center"/>
    </xf>
    <xf numFmtId="177" fontId="5" fillId="0" borderId="52" xfId="4" applyNumberFormat="1" applyFont="1" applyBorder="1" applyAlignment="1">
      <alignment vertical="center" wrapText="1"/>
    </xf>
    <xf numFmtId="177" fontId="5" fillId="0" borderId="49" xfId="4" applyNumberFormat="1" applyFont="1" applyBorder="1" applyAlignment="1">
      <alignment vertical="center" wrapText="1"/>
    </xf>
    <xf numFmtId="177" fontId="5" fillId="0" borderId="42" xfId="4" applyNumberFormat="1" applyFont="1" applyBorder="1" applyAlignment="1">
      <alignment vertical="center" wrapText="1"/>
    </xf>
    <xf numFmtId="176" fontId="5" fillId="0" borderId="52" xfId="4" applyNumberFormat="1" applyFont="1" applyBorder="1" applyAlignment="1">
      <alignment horizontal="right" vertical="center" wrapText="1"/>
    </xf>
    <xf numFmtId="176" fontId="5" fillId="0" borderId="49" xfId="4" applyNumberFormat="1" applyFont="1" applyBorder="1" applyAlignment="1">
      <alignment horizontal="right" vertical="center" wrapText="1"/>
    </xf>
    <xf numFmtId="176" fontId="5" fillId="0" borderId="42" xfId="4" applyNumberFormat="1" applyFont="1" applyBorder="1" applyAlignment="1">
      <alignment horizontal="right" vertical="center" wrapText="1"/>
    </xf>
    <xf numFmtId="176" fontId="5" fillId="0" borderId="54" xfId="2" applyNumberFormat="1" applyFont="1" applyBorder="1" applyAlignment="1">
      <alignment horizontal="right" vertical="center"/>
    </xf>
    <xf numFmtId="41" fontId="11" fillId="0" borderId="53" xfId="2" applyFont="1" applyBorder="1" applyAlignment="1">
      <alignment horizontal="center" vertical="center"/>
    </xf>
    <xf numFmtId="41" fontId="5" fillId="0" borderId="49" xfId="2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9" fontId="4" fillId="0" borderId="28" xfId="0" applyNumberFormat="1" applyFont="1" applyBorder="1" applyAlignment="1">
      <alignment horizontal="center" vertical="center" shrinkToFit="1"/>
    </xf>
    <xf numFmtId="177" fontId="5" fillId="0" borderId="60" xfId="2" applyNumberFormat="1" applyFont="1" applyBorder="1">
      <alignment vertical="center"/>
    </xf>
    <xf numFmtId="10" fontId="4" fillId="0" borderId="0" xfId="0" applyNumberFormat="1" applyFont="1" applyBorder="1" applyAlignment="1">
      <alignment horizontal="center" vertical="center"/>
    </xf>
    <xf numFmtId="41" fontId="5" fillId="0" borderId="52" xfId="2" applyFont="1" applyBorder="1" applyAlignment="1">
      <alignment horizontal="right" vertical="center"/>
    </xf>
    <xf numFmtId="41" fontId="5" fillId="0" borderId="49" xfId="2" applyFont="1" applyBorder="1" applyAlignment="1">
      <alignment horizontal="right" vertical="center"/>
    </xf>
    <xf numFmtId="41" fontId="5" fillId="0" borderId="42" xfId="2" applyFont="1" applyBorder="1" applyAlignment="1">
      <alignment horizontal="right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/>
    </xf>
    <xf numFmtId="41" fontId="5" fillId="0" borderId="52" xfId="4" applyFont="1" applyBorder="1" applyAlignment="1">
      <alignment horizontal="center" vertical="center" wrapText="1"/>
    </xf>
    <xf numFmtId="41" fontId="5" fillId="0" borderId="49" xfId="4" applyFont="1" applyBorder="1" applyAlignment="1">
      <alignment horizontal="center" vertical="center" wrapText="1"/>
    </xf>
    <xf numFmtId="41" fontId="5" fillId="0" borderId="42" xfId="4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177" fontId="5" fillId="0" borderId="49" xfId="0" applyNumberFormat="1" applyFont="1" applyBorder="1">
      <alignment vertical="center"/>
    </xf>
    <xf numFmtId="177" fontId="5" fillId="0" borderId="42" xfId="0" applyNumberFormat="1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41" fontId="5" fillId="0" borderId="54" xfId="4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4" fillId="0" borderId="2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0" borderId="59" xfId="0" applyFont="1" applyBorder="1" applyAlignment="1">
      <alignment horizontal="center" vertical="center"/>
    </xf>
    <xf numFmtId="0" fontId="11" fillId="0" borderId="60" xfId="0" applyFont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180" fontId="4" fillId="0" borderId="0" xfId="0" applyNumberFormat="1" applyFont="1" applyBorder="1" applyAlignment="1">
      <alignment horizontal="center" vertical="center"/>
    </xf>
    <xf numFmtId="176" fontId="5" fillId="0" borderId="55" xfId="4" applyNumberFormat="1" applyFont="1" applyBorder="1" applyAlignment="1">
      <alignment horizontal="right" vertical="center"/>
    </xf>
    <xf numFmtId="177" fontId="5" fillId="0" borderId="54" xfId="4" applyNumberFormat="1" applyFont="1" applyBorder="1" applyAlignment="1">
      <alignment horizontal="right" vertical="center"/>
    </xf>
    <xf numFmtId="41" fontId="5" fillId="0" borderId="60" xfId="2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3" fillId="0" borderId="17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181" fontId="5" fillId="0" borderId="52" xfId="2" applyNumberFormat="1" applyFont="1" applyBorder="1" applyAlignment="1">
      <alignment horizontal="right" vertical="center"/>
    </xf>
    <xf numFmtId="181" fontId="5" fillId="0" borderId="49" xfId="2" applyNumberFormat="1" applyFont="1" applyBorder="1" applyAlignment="1">
      <alignment horizontal="right" vertical="center"/>
    </xf>
    <xf numFmtId="0" fontId="4" fillId="0" borderId="63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176" fontId="5" fillId="0" borderId="52" xfId="2" applyNumberFormat="1" applyFont="1" applyBorder="1" applyAlignment="1">
      <alignment horizontal="right" vertical="center" wrapText="1"/>
    </xf>
    <xf numFmtId="176" fontId="5" fillId="0" borderId="49" xfId="2" applyNumberFormat="1" applyFont="1" applyBorder="1" applyAlignment="1">
      <alignment horizontal="right" vertical="center" wrapText="1"/>
    </xf>
    <xf numFmtId="176" fontId="5" fillId="0" borderId="42" xfId="2" applyNumberFormat="1" applyFont="1" applyBorder="1" applyAlignment="1">
      <alignment horizontal="right" vertical="center" wrapText="1"/>
    </xf>
    <xf numFmtId="0" fontId="12" fillId="0" borderId="4" xfId="0" applyFont="1" applyBorder="1" applyAlignment="1">
      <alignment horizontal="left" vertical="top" wrapText="1" shrinkToFit="1"/>
    </xf>
    <xf numFmtId="0" fontId="12" fillId="0" borderId="12" xfId="0" applyFont="1" applyBorder="1" applyAlignment="1">
      <alignment horizontal="left" vertical="top" wrapText="1" shrinkToFit="1"/>
    </xf>
    <xf numFmtId="0" fontId="13" fillId="0" borderId="22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 wrapText="1"/>
    </xf>
    <xf numFmtId="41" fontId="12" fillId="0" borderId="2" xfId="2" applyFont="1" applyBorder="1" applyAlignment="1">
      <alignment horizontal="center" vertical="center" wrapText="1"/>
    </xf>
    <xf numFmtId="41" fontId="12" fillId="0" borderId="10" xfId="2" applyFont="1" applyBorder="1" applyAlignment="1">
      <alignment horizontal="center" vertical="center"/>
    </xf>
    <xf numFmtId="177" fontId="5" fillId="0" borderId="54" xfId="4" applyNumberFormat="1" applyFont="1" applyBorder="1">
      <alignment vertical="center"/>
    </xf>
    <xf numFmtId="0" fontId="5" fillId="0" borderId="49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177" fontId="5" fillId="0" borderId="60" xfId="2" applyNumberFormat="1" applyFont="1" applyBorder="1" applyAlignment="1">
      <alignment horizontal="right" vertical="center"/>
    </xf>
    <xf numFmtId="41" fontId="5" fillId="0" borderId="52" xfId="2" applyFont="1" applyBorder="1" applyAlignment="1">
      <alignment horizontal="center" vertical="center" wrapText="1"/>
    </xf>
    <xf numFmtId="41" fontId="5" fillId="0" borderId="49" xfId="2" applyFont="1" applyBorder="1" applyAlignment="1">
      <alignment horizontal="center" vertical="center" wrapText="1"/>
    </xf>
    <xf numFmtId="41" fontId="5" fillId="0" borderId="42" xfId="2" applyFont="1" applyBorder="1" applyAlignment="1">
      <alignment horizontal="center" vertical="center" wrapText="1"/>
    </xf>
  </cellXfs>
  <cellStyles count="8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쉼표 [0] 2 2" xfId="7" xr:uid="{AB716F0A-A02A-43CE-A1C0-E067FBF7F435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R97"/>
  <sheetViews>
    <sheetView view="pageBreakPreview" topLeftCell="A29" zoomScaleNormal="100" zoomScaleSheetLayoutView="100" workbookViewId="0">
      <selection activeCell="W15" sqref="W15"/>
    </sheetView>
  </sheetViews>
  <sheetFormatPr defaultColWidth="9" defaultRowHeight="16.5"/>
  <cols>
    <col min="1" max="2" width="7.625" style="75" customWidth="1"/>
    <col min="3" max="3" width="13.25" style="75" customWidth="1"/>
    <col min="4" max="4" width="13.75" style="93" customWidth="1"/>
    <col min="5" max="5" width="12.625" style="93" customWidth="1"/>
    <col min="6" max="6" width="12.625" style="94" customWidth="1"/>
    <col min="7" max="7" width="8.125" style="95" customWidth="1"/>
    <col min="8" max="8" width="22.25" style="18" customWidth="1"/>
    <col min="9" max="9" width="12.5" style="18" customWidth="1"/>
    <col min="10" max="10" width="3.125" style="19" customWidth="1"/>
    <col min="11" max="11" width="2.625" style="19" customWidth="1"/>
    <col min="12" max="13" width="3.125" style="18" customWidth="1"/>
    <col min="14" max="14" width="2.625" style="18" customWidth="1"/>
    <col min="15" max="15" width="13.625" style="18" customWidth="1"/>
    <col min="16" max="16" width="2.5" style="18" customWidth="1"/>
    <col min="17" max="17" width="0.125" style="1" customWidth="1"/>
    <col min="18" max="18" width="11.5" style="1" customWidth="1"/>
    <col min="19" max="16384" width="9" style="1"/>
  </cols>
  <sheetData>
    <row r="1" spans="1:16" ht="32.25" customHeight="1">
      <c r="A1" s="439" t="s">
        <v>447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</row>
    <row r="2" spans="1:16" ht="0.7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</row>
    <row r="3" spans="1:16" ht="15.75" customHeight="1" thickBot="1">
      <c r="A3" s="454" t="s">
        <v>244</v>
      </c>
      <c r="B3" s="454"/>
      <c r="C3" s="2"/>
      <c r="D3" s="2"/>
      <c r="E3" s="2"/>
      <c r="F3" s="3"/>
      <c r="G3" s="4"/>
      <c r="H3" s="2"/>
      <c r="I3" s="2" t="s">
        <v>124</v>
      </c>
      <c r="J3" s="2"/>
      <c r="K3" s="2"/>
      <c r="L3" s="2"/>
      <c r="M3" s="2"/>
      <c r="N3" s="444" t="s">
        <v>21</v>
      </c>
      <c r="O3" s="444"/>
      <c r="P3" s="444"/>
    </row>
    <row r="4" spans="1:16" ht="19.5" customHeight="1">
      <c r="A4" s="442" t="s">
        <v>127</v>
      </c>
      <c r="B4" s="422" t="s">
        <v>92</v>
      </c>
      <c r="C4" s="425" t="s">
        <v>89</v>
      </c>
      <c r="D4" s="440" t="s">
        <v>431</v>
      </c>
      <c r="E4" s="440" t="s">
        <v>432</v>
      </c>
      <c r="F4" s="427" t="s">
        <v>273</v>
      </c>
      <c r="G4" s="427"/>
      <c r="H4" s="445" t="s">
        <v>303</v>
      </c>
      <c r="I4" s="422"/>
      <c r="J4" s="422"/>
      <c r="K4" s="422"/>
      <c r="L4" s="422"/>
      <c r="M4" s="422"/>
      <c r="N4" s="422"/>
      <c r="O4" s="422"/>
      <c r="P4" s="446"/>
    </row>
    <row r="5" spans="1:16" ht="19.5" customHeight="1" thickBot="1">
      <c r="A5" s="443"/>
      <c r="B5" s="423"/>
      <c r="C5" s="426"/>
      <c r="D5" s="441"/>
      <c r="E5" s="441"/>
      <c r="F5" s="5" t="s">
        <v>107</v>
      </c>
      <c r="G5" s="6" t="s">
        <v>242</v>
      </c>
      <c r="H5" s="447"/>
      <c r="I5" s="423"/>
      <c r="J5" s="423"/>
      <c r="K5" s="423"/>
      <c r="L5" s="423"/>
      <c r="M5" s="423"/>
      <c r="N5" s="423"/>
      <c r="O5" s="423"/>
      <c r="P5" s="448"/>
    </row>
    <row r="6" spans="1:16" ht="20.100000000000001" customHeight="1" thickBot="1">
      <c r="A6" s="451" t="s">
        <v>268</v>
      </c>
      <c r="B6" s="452"/>
      <c r="C6" s="453"/>
      <c r="D6" s="7">
        <f>SUM(D7,D62,D34,D76,D22,D30,D81)</f>
        <v>9263514</v>
      </c>
      <c r="E6" s="7">
        <f>SUM(E7,E62,E34,E76,E22,E30,E81)</f>
        <v>11324139.877840001</v>
      </c>
      <c r="F6" s="8">
        <f>+E6-D6</f>
        <v>2060625.8778400011</v>
      </c>
      <c r="G6" s="9">
        <f>+F6/D6*100</f>
        <v>22.244537848596128</v>
      </c>
      <c r="H6" s="10"/>
      <c r="I6" s="10"/>
      <c r="J6" s="11"/>
      <c r="K6" s="11"/>
      <c r="L6" s="10"/>
      <c r="M6" s="214"/>
      <c r="N6" s="10"/>
      <c r="O6" s="190">
        <f>SUM(O7,O22,O30,O34,O62,O76,O81)</f>
        <v>11324139877.84</v>
      </c>
      <c r="P6" s="12" t="s">
        <v>113</v>
      </c>
    </row>
    <row r="7" spans="1:16" s="22" customFormat="1" ht="18.95" customHeight="1" thickTop="1">
      <c r="A7" s="13" t="s">
        <v>129</v>
      </c>
      <c r="B7" s="449" t="s">
        <v>130</v>
      </c>
      <c r="C7" s="450"/>
      <c r="D7" s="14">
        <f>SUM(D8)</f>
        <v>188375</v>
      </c>
      <c r="E7" s="15">
        <f>SUM(E8)</f>
        <v>151465.64399999997</v>
      </c>
      <c r="F7" s="16">
        <f>+E7-D7</f>
        <v>-36909.356000000029</v>
      </c>
      <c r="G7" s="17">
        <f>+F7/D7*100</f>
        <v>-19.593553284671547</v>
      </c>
      <c r="H7" s="18"/>
      <c r="I7" s="18"/>
      <c r="J7" s="19"/>
      <c r="K7" s="19"/>
      <c r="L7" s="18"/>
      <c r="M7" s="18"/>
      <c r="N7" s="18"/>
      <c r="O7" s="20">
        <f>SUM(O8)</f>
        <v>151465644</v>
      </c>
      <c r="P7" s="21" t="s">
        <v>113</v>
      </c>
    </row>
    <row r="8" spans="1:16" s="22" customFormat="1" ht="17.100000000000001" customHeight="1">
      <c r="A8" s="13" t="s">
        <v>117</v>
      </c>
      <c r="B8" s="24" t="s">
        <v>119</v>
      </c>
      <c r="C8" s="293" t="s">
        <v>131</v>
      </c>
      <c r="D8" s="295">
        <f>SUM(D9:D21)</f>
        <v>188375</v>
      </c>
      <c r="E8" s="298">
        <f>SUM(E9:E21)</f>
        <v>151465.64399999997</v>
      </c>
      <c r="F8" s="25">
        <f>+E8-D8</f>
        <v>-36909.356000000029</v>
      </c>
      <c r="G8" s="305">
        <f>+F8/D8*100</f>
        <v>-19.593553284671547</v>
      </c>
      <c r="H8" s="26"/>
      <c r="I8" s="26"/>
      <c r="J8" s="27"/>
      <c r="K8" s="27"/>
      <c r="L8" s="26"/>
      <c r="M8" s="26"/>
      <c r="N8" s="26"/>
      <c r="O8" s="28">
        <f>SUM(O9,O15,O18,O20)</f>
        <v>151465644</v>
      </c>
      <c r="P8" s="29" t="s">
        <v>113</v>
      </c>
    </row>
    <row r="9" spans="1:16" s="22" customFormat="1" ht="17.100000000000001" customHeight="1">
      <c r="A9" s="30"/>
      <c r="B9" s="31" t="s">
        <v>249</v>
      </c>
      <c r="C9" s="393" t="s">
        <v>187</v>
      </c>
      <c r="D9" s="396">
        <v>75573</v>
      </c>
      <c r="E9" s="388">
        <f>O9/1000</f>
        <v>75572.724000000002</v>
      </c>
      <c r="F9" s="428">
        <f>+E9-D9</f>
        <v>-0.27599999999802094</v>
      </c>
      <c r="G9" s="431">
        <f>+F9/D9*100</f>
        <v>-3.6520979714715695E-4</v>
      </c>
      <c r="H9" s="32"/>
      <c r="I9" s="33"/>
      <c r="J9" s="303"/>
      <c r="K9" s="303"/>
      <c r="L9" s="414" t="s">
        <v>125</v>
      </c>
      <c r="M9" s="414"/>
      <c r="N9" s="414"/>
      <c r="O9" s="33">
        <f>SUM(O10:O14)</f>
        <v>75572724</v>
      </c>
      <c r="P9" s="29" t="s">
        <v>113</v>
      </c>
    </row>
    <row r="10" spans="1:16" s="22" customFormat="1" ht="17.100000000000001" customHeight="1">
      <c r="A10" s="30"/>
      <c r="B10" s="301"/>
      <c r="C10" s="394"/>
      <c r="D10" s="397"/>
      <c r="E10" s="389"/>
      <c r="F10" s="429"/>
      <c r="G10" s="432"/>
      <c r="H10" s="38" t="s">
        <v>47</v>
      </c>
      <c r="I10" s="35">
        <v>2500000</v>
      </c>
      <c r="J10" s="230" t="s">
        <v>113</v>
      </c>
      <c r="K10" s="36" t="s">
        <v>90</v>
      </c>
      <c r="L10" s="230">
        <v>12</v>
      </c>
      <c r="M10" s="230" t="s">
        <v>98</v>
      </c>
      <c r="N10" s="230" t="s">
        <v>105</v>
      </c>
      <c r="O10" s="35">
        <f t="shared" ref="O10:O14" si="0">SUM(I10*L10)</f>
        <v>30000000</v>
      </c>
      <c r="P10" s="37" t="s">
        <v>113</v>
      </c>
    </row>
    <row r="11" spans="1:16" s="22" customFormat="1" ht="17.100000000000001" customHeight="1">
      <c r="A11" s="30"/>
      <c r="B11" s="301"/>
      <c r="C11" s="394"/>
      <c r="D11" s="397"/>
      <c r="E11" s="389"/>
      <c r="F11" s="429"/>
      <c r="G11" s="432"/>
      <c r="H11" s="38" t="s">
        <v>16</v>
      </c>
      <c r="I11" s="35">
        <v>1300000</v>
      </c>
      <c r="J11" s="230" t="s">
        <v>113</v>
      </c>
      <c r="K11" s="36" t="s">
        <v>90</v>
      </c>
      <c r="L11" s="230">
        <v>12</v>
      </c>
      <c r="M11" s="230" t="s">
        <v>98</v>
      </c>
      <c r="N11" s="230" t="s">
        <v>105</v>
      </c>
      <c r="O11" s="35">
        <f t="shared" si="0"/>
        <v>15600000</v>
      </c>
      <c r="P11" s="37" t="s">
        <v>113</v>
      </c>
    </row>
    <row r="12" spans="1:16" s="22" customFormat="1" ht="17.100000000000001" customHeight="1">
      <c r="A12" s="30"/>
      <c r="B12" s="301"/>
      <c r="C12" s="394"/>
      <c r="D12" s="397"/>
      <c r="E12" s="389"/>
      <c r="F12" s="429"/>
      <c r="G12" s="432"/>
      <c r="H12" s="38" t="s">
        <v>56</v>
      </c>
      <c r="I12" s="35">
        <v>100000</v>
      </c>
      <c r="J12" s="230" t="s">
        <v>113</v>
      </c>
      <c r="K12" s="36" t="s">
        <v>90</v>
      </c>
      <c r="L12" s="230">
        <v>12</v>
      </c>
      <c r="M12" s="230" t="s">
        <v>98</v>
      </c>
      <c r="N12" s="230" t="s">
        <v>105</v>
      </c>
      <c r="O12" s="35">
        <f>SUM(I12*L12)</f>
        <v>1200000</v>
      </c>
      <c r="P12" s="37" t="s">
        <v>113</v>
      </c>
    </row>
    <row r="13" spans="1:16" s="22" customFormat="1" ht="17.100000000000001" customHeight="1">
      <c r="A13" s="30"/>
      <c r="B13" s="301"/>
      <c r="C13" s="394"/>
      <c r="D13" s="397"/>
      <c r="E13" s="389"/>
      <c r="F13" s="429"/>
      <c r="G13" s="432"/>
      <c r="H13" s="38" t="s">
        <v>313</v>
      </c>
      <c r="I13" s="35">
        <v>2272727</v>
      </c>
      <c r="J13" s="230" t="s">
        <v>113</v>
      </c>
      <c r="K13" s="36" t="s">
        <v>90</v>
      </c>
      <c r="L13" s="230">
        <v>12</v>
      </c>
      <c r="M13" s="230" t="s">
        <v>311</v>
      </c>
      <c r="N13" s="230" t="s">
        <v>105</v>
      </c>
      <c r="O13" s="35">
        <f>SUM(I13*L13)</f>
        <v>27272724</v>
      </c>
      <c r="P13" s="37" t="s">
        <v>113</v>
      </c>
    </row>
    <row r="14" spans="1:16" s="22" customFormat="1" ht="17.100000000000001" customHeight="1">
      <c r="A14" s="30"/>
      <c r="B14" s="301"/>
      <c r="C14" s="420"/>
      <c r="D14" s="399"/>
      <c r="E14" s="390"/>
      <c r="F14" s="430"/>
      <c r="G14" s="433"/>
      <c r="H14" s="38" t="s">
        <v>286</v>
      </c>
      <c r="I14" s="39">
        <v>750000</v>
      </c>
      <c r="J14" s="230" t="s">
        <v>113</v>
      </c>
      <c r="K14" s="36" t="s">
        <v>90</v>
      </c>
      <c r="L14" s="230">
        <v>2</v>
      </c>
      <c r="M14" s="230" t="s">
        <v>93</v>
      </c>
      <c r="N14" s="230" t="s">
        <v>105</v>
      </c>
      <c r="O14" s="35">
        <f t="shared" si="0"/>
        <v>1500000</v>
      </c>
      <c r="P14" s="37" t="s">
        <v>113</v>
      </c>
    </row>
    <row r="15" spans="1:16" s="22" customFormat="1" ht="17.100000000000001" customHeight="1">
      <c r="A15" s="30"/>
      <c r="B15" s="301"/>
      <c r="C15" s="434" t="s">
        <v>73</v>
      </c>
      <c r="D15" s="396">
        <v>112402</v>
      </c>
      <c r="E15" s="396">
        <f>+O15/1000</f>
        <v>56777</v>
      </c>
      <c r="F15" s="382">
        <f>+E15-D15</f>
        <v>-55625</v>
      </c>
      <c r="G15" s="385">
        <f>+F15/D15*100</f>
        <v>-49.487553602249065</v>
      </c>
      <c r="H15" s="32"/>
      <c r="I15" s="33"/>
      <c r="J15" s="303"/>
      <c r="K15" s="303"/>
      <c r="L15" s="414" t="s">
        <v>125</v>
      </c>
      <c r="M15" s="414"/>
      <c r="N15" s="414"/>
      <c r="O15" s="33">
        <f>SUM(O16:O17)</f>
        <v>56777000</v>
      </c>
      <c r="P15" s="29" t="s">
        <v>113</v>
      </c>
    </row>
    <row r="16" spans="1:16" s="22" customFormat="1" ht="17.100000000000001" customHeight="1">
      <c r="A16" s="30"/>
      <c r="B16" s="301"/>
      <c r="C16" s="435"/>
      <c r="D16" s="397"/>
      <c r="E16" s="397"/>
      <c r="F16" s="383"/>
      <c r="G16" s="386"/>
      <c r="H16" s="38" t="s">
        <v>403</v>
      </c>
      <c r="I16" s="35">
        <v>14812000</v>
      </c>
      <c r="J16" s="230" t="s">
        <v>113</v>
      </c>
      <c r="K16" s="36" t="s">
        <v>90</v>
      </c>
      <c r="L16" s="230">
        <v>1</v>
      </c>
      <c r="M16" s="230" t="s">
        <v>93</v>
      </c>
      <c r="N16" s="42" t="s">
        <v>105</v>
      </c>
      <c r="O16" s="35">
        <f>I16*L16</f>
        <v>14812000</v>
      </c>
      <c r="P16" s="37" t="s">
        <v>113</v>
      </c>
    </row>
    <row r="17" spans="1:16" s="22" customFormat="1" ht="17.100000000000001" customHeight="1">
      <c r="A17" s="30"/>
      <c r="B17" s="301"/>
      <c r="C17" s="436"/>
      <c r="D17" s="399"/>
      <c r="E17" s="399"/>
      <c r="F17" s="384"/>
      <c r="G17" s="387"/>
      <c r="H17" s="38" t="s">
        <v>398</v>
      </c>
      <c r="I17" s="35">
        <v>41965000</v>
      </c>
      <c r="J17" s="230" t="s">
        <v>113</v>
      </c>
      <c r="K17" s="36" t="s">
        <v>90</v>
      </c>
      <c r="L17" s="230">
        <v>1</v>
      </c>
      <c r="M17" s="230" t="s">
        <v>93</v>
      </c>
      <c r="N17" s="42" t="s">
        <v>105</v>
      </c>
      <c r="O17" s="35">
        <f>I17*L17</f>
        <v>41965000</v>
      </c>
      <c r="P17" s="37" t="s">
        <v>113</v>
      </c>
    </row>
    <row r="18" spans="1:16" s="22" customFormat="1" ht="17.100000000000001" customHeight="1">
      <c r="A18" s="30"/>
      <c r="B18" s="301"/>
      <c r="C18" s="393" t="s">
        <v>436</v>
      </c>
      <c r="D18" s="396">
        <v>0</v>
      </c>
      <c r="E18" s="428">
        <f>(O18/1000)</f>
        <v>18715.919999999998</v>
      </c>
      <c r="F18" s="382">
        <f>E18-D18</f>
        <v>18715.919999999998</v>
      </c>
      <c r="G18" s="437" t="s">
        <v>437</v>
      </c>
      <c r="H18" s="32"/>
      <c r="I18" s="33"/>
      <c r="J18" s="303"/>
      <c r="K18" s="40"/>
      <c r="L18" s="414" t="s">
        <v>125</v>
      </c>
      <c r="M18" s="414"/>
      <c r="N18" s="414"/>
      <c r="O18" s="41">
        <f>SUM(O19:O19)</f>
        <v>18715920</v>
      </c>
      <c r="P18" s="29" t="s">
        <v>113</v>
      </c>
    </row>
    <row r="19" spans="1:16" s="22" customFormat="1" ht="17.100000000000001" customHeight="1">
      <c r="A19" s="30"/>
      <c r="B19" s="301"/>
      <c r="C19" s="394"/>
      <c r="D19" s="397"/>
      <c r="E19" s="430"/>
      <c r="F19" s="383"/>
      <c r="G19" s="438"/>
      <c r="H19" s="38" t="s">
        <v>436</v>
      </c>
      <c r="I19" s="23">
        <v>18715920</v>
      </c>
      <c r="J19" s="230" t="s">
        <v>113</v>
      </c>
      <c r="K19" s="36" t="s">
        <v>90</v>
      </c>
      <c r="L19" s="230">
        <v>1</v>
      </c>
      <c r="M19" s="230" t="s">
        <v>93</v>
      </c>
      <c r="N19" s="42" t="s">
        <v>106</v>
      </c>
      <c r="O19" s="35">
        <f>I19*L19</f>
        <v>18715920</v>
      </c>
      <c r="P19" s="37" t="s">
        <v>113</v>
      </c>
    </row>
    <row r="20" spans="1:16" s="22" customFormat="1" ht="17.100000000000001" customHeight="1">
      <c r="A20" s="30"/>
      <c r="B20" s="301"/>
      <c r="C20" s="393" t="s">
        <v>176</v>
      </c>
      <c r="D20" s="396">
        <v>400</v>
      </c>
      <c r="E20" s="428">
        <f>(O20/1000)</f>
        <v>400</v>
      </c>
      <c r="F20" s="382">
        <f>E20-D20</f>
        <v>0</v>
      </c>
      <c r="G20" s="385">
        <v>0</v>
      </c>
      <c r="H20" s="32"/>
      <c r="I20" s="33"/>
      <c r="J20" s="303"/>
      <c r="K20" s="40"/>
      <c r="L20" s="414" t="s">
        <v>125</v>
      </c>
      <c r="M20" s="414"/>
      <c r="N20" s="414"/>
      <c r="O20" s="41">
        <f>SUM(O21:O21)</f>
        <v>400000</v>
      </c>
      <c r="P20" s="29" t="s">
        <v>113</v>
      </c>
    </row>
    <row r="21" spans="1:16" s="22" customFormat="1" ht="17.100000000000001" customHeight="1">
      <c r="A21" s="30"/>
      <c r="B21" s="301"/>
      <c r="C21" s="394"/>
      <c r="D21" s="397"/>
      <c r="E21" s="430"/>
      <c r="F21" s="383"/>
      <c r="G21" s="386"/>
      <c r="H21" s="38" t="s">
        <v>292</v>
      </c>
      <c r="I21" s="23">
        <v>400000</v>
      </c>
      <c r="J21" s="230" t="s">
        <v>113</v>
      </c>
      <c r="K21" s="36" t="s">
        <v>90</v>
      </c>
      <c r="L21" s="230">
        <v>1</v>
      </c>
      <c r="M21" s="230" t="s">
        <v>93</v>
      </c>
      <c r="N21" s="42" t="s">
        <v>106</v>
      </c>
      <c r="O21" s="35">
        <f>I21*L21</f>
        <v>400000</v>
      </c>
      <c r="P21" s="37" t="s">
        <v>113</v>
      </c>
    </row>
    <row r="22" spans="1:16" s="22" customFormat="1" ht="17.100000000000001" customHeight="1">
      <c r="A22" s="43" t="s">
        <v>223</v>
      </c>
      <c r="B22" s="391" t="s">
        <v>130</v>
      </c>
      <c r="C22" s="392"/>
      <c r="D22" s="44">
        <f>SUM(D23)</f>
        <v>8020</v>
      </c>
      <c r="E22" s="45">
        <f>SUM(E23)</f>
        <v>6690</v>
      </c>
      <c r="F22" s="46">
        <f>+E22-D22</f>
        <v>-1330</v>
      </c>
      <c r="G22" s="47">
        <f>+F22/D22*100</f>
        <v>-16.58354114713217</v>
      </c>
      <c r="H22" s="48"/>
      <c r="I22" s="48"/>
      <c r="J22" s="304"/>
      <c r="K22" s="304"/>
      <c r="L22" s="48"/>
      <c r="M22" s="48"/>
      <c r="N22" s="48"/>
      <c r="O22" s="49">
        <f>O23</f>
        <v>6690000</v>
      </c>
      <c r="P22" s="50" t="s">
        <v>113</v>
      </c>
    </row>
    <row r="23" spans="1:16" s="22" customFormat="1" ht="17.100000000000001" customHeight="1">
      <c r="A23" s="30"/>
      <c r="B23" s="31" t="s">
        <v>223</v>
      </c>
      <c r="C23" s="294" t="s">
        <v>131</v>
      </c>
      <c r="D23" s="296">
        <f>SUM(D24)</f>
        <v>8020</v>
      </c>
      <c r="E23" s="300">
        <f>SUM(E24)</f>
        <v>6690</v>
      </c>
      <c r="F23" s="289">
        <f>+E23-D23</f>
        <v>-1330</v>
      </c>
      <c r="G23" s="305">
        <f>+F23/D23*100</f>
        <v>-16.58354114713217</v>
      </c>
      <c r="J23" s="230"/>
      <c r="K23" s="230"/>
      <c r="O23" s="51">
        <f>O24</f>
        <v>6690000</v>
      </c>
      <c r="P23" s="37" t="s">
        <v>113</v>
      </c>
    </row>
    <row r="24" spans="1:16" s="22" customFormat="1" ht="17.100000000000001" customHeight="1">
      <c r="A24" s="30"/>
      <c r="B24" s="301"/>
      <c r="C24" s="407" t="s">
        <v>168</v>
      </c>
      <c r="D24" s="396">
        <v>8020</v>
      </c>
      <c r="E24" s="396">
        <f>O23/1000</f>
        <v>6690</v>
      </c>
      <c r="F24" s="382">
        <f>+E24-D24</f>
        <v>-1330</v>
      </c>
      <c r="G24" s="385">
        <f>+F24/D24*100</f>
        <v>-16.58354114713217</v>
      </c>
      <c r="H24" s="458"/>
      <c r="I24" s="459"/>
      <c r="J24" s="303"/>
      <c r="K24" s="303"/>
      <c r="L24" s="424" t="s">
        <v>125</v>
      </c>
      <c r="M24" s="424"/>
      <c r="N24" s="424"/>
      <c r="O24" s="28">
        <f>SUM(O25:O29)</f>
        <v>6690000</v>
      </c>
      <c r="P24" s="29" t="s">
        <v>113</v>
      </c>
    </row>
    <row r="25" spans="1:16" s="22" customFormat="1" ht="17.100000000000001" customHeight="1">
      <c r="A25" s="13"/>
      <c r="B25" s="301"/>
      <c r="C25" s="408"/>
      <c r="D25" s="397"/>
      <c r="E25" s="397"/>
      <c r="F25" s="383"/>
      <c r="G25" s="386"/>
      <c r="H25" s="34" t="s">
        <v>359</v>
      </c>
      <c r="I25" s="245">
        <v>20000</v>
      </c>
      <c r="J25" s="344" t="s">
        <v>113</v>
      </c>
      <c r="K25" s="247" t="s">
        <v>90</v>
      </c>
      <c r="L25" s="270">
        <v>121</v>
      </c>
      <c r="M25" s="344" t="s">
        <v>111</v>
      </c>
      <c r="N25" s="250" t="s">
        <v>105</v>
      </c>
      <c r="O25" s="245">
        <f>I25*L25</f>
        <v>2420000</v>
      </c>
      <c r="P25" s="37" t="s">
        <v>113</v>
      </c>
    </row>
    <row r="26" spans="1:16" s="22" customFormat="1" ht="17.100000000000001" hidden="1" customHeight="1">
      <c r="A26" s="30"/>
      <c r="B26" s="301"/>
      <c r="C26" s="408"/>
      <c r="D26" s="397"/>
      <c r="E26" s="397"/>
      <c r="F26" s="383"/>
      <c r="G26" s="386"/>
      <c r="H26" s="34" t="s">
        <v>416</v>
      </c>
      <c r="I26" s="245"/>
      <c r="J26" s="344" t="s">
        <v>113</v>
      </c>
      <c r="K26" s="247" t="s">
        <v>90</v>
      </c>
      <c r="L26" s="270"/>
      <c r="M26" s="344" t="s">
        <v>111</v>
      </c>
      <c r="N26" s="250" t="s">
        <v>105</v>
      </c>
      <c r="O26" s="245"/>
      <c r="P26" s="37" t="s">
        <v>113</v>
      </c>
    </row>
    <row r="27" spans="1:16" s="22" customFormat="1" ht="17.100000000000001" hidden="1" customHeight="1">
      <c r="A27" s="30"/>
      <c r="B27" s="301"/>
      <c r="C27" s="408"/>
      <c r="D27" s="397"/>
      <c r="E27" s="397"/>
      <c r="F27" s="383"/>
      <c r="G27" s="386"/>
      <c r="H27" s="34" t="s">
        <v>360</v>
      </c>
      <c r="I27" s="245"/>
      <c r="J27" s="344" t="s">
        <v>113</v>
      </c>
      <c r="K27" s="247" t="s">
        <v>90</v>
      </c>
      <c r="L27" s="270"/>
      <c r="M27" s="344" t="s">
        <v>111</v>
      </c>
      <c r="N27" s="250" t="s">
        <v>105</v>
      </c>
      <c r="O27" s="245">
        <f>I27*L27</f>
        <v>0</v>
      </c>
      <c r="P27" s="37" t="s">
        <v>113</v>
      </c>
    </row>
    <row r="28" spans="1:16" s="22" customFormat="1" ht="17.100000000000001" hidden="1" customHeight="1">
      <c r="A28" s="13"/>
      <c r="B28" s="309"/>
      <c r="C28" s="408"/>
      <c r="D28" s="397"/>
      <c r="E28" s="397"/>
      <c r="F28" s="383"/>
      <c r="G28" s="386"/>
      <c r="H28" s="34" t="s">
        <v>361</v>
      </c>
      <c r="I28" s="245"/>
      <c r="J28" s="344" t="s">
        <v>113</v>
      </c>
      <c r="K28" s="247" t="s">
        <v>90</v>
      </c>
      <c r="L28" s="344"/>
      <c r="M28" s="344" t="s">
        <v>111</v>
      </c>
      <c r="N28" s="250" t="s">
        <v>105</v>
      </c>
      <c r="O28" s="245"/>
      <c r="P28" s="37" t="s">
        <v>408</v>
      </c>
    </row>
    <row r="29" spans="1:16" s="22" customFormat="1" ht="17.100000000000001" customHeight="1">
      <c r="A29" s="52"/>
      <c r="B29" s="336"/>
      <c r="C29" s="409"/>
      <c r="D29" s="399"/>
      <c r="E29" s="399"/>
      <c r="F29" s="384"/>
      <c r="G29" s="387"/>
      <c r="H29" s="53" t="s">
        <v>384</v>
      </c>
      <c r="I29" s="54">
        <v>70000</v>
      </c>
      <c r="J29" s="343" t="s">
        <v>113</v>
      </c>
      <c r="K29" s="55" t="s">
        <v>90</v>
      </c>
      <c r="L29" s="343">
        <v>61</v>
      </c>
      <c r="M29" s="343" t="s">
        <v>111</v>
      </c>
      <c r="N29" s="56" t="s">
        <v>105</v>
      </c>
      <c r="O29" s="54">
        <f>I29*L29</f>
        <v>4270000</v>
      </c>
      <c r="P29" s="57" t="s">
        <v>113</v>
      </c>
    </row>
    <row r="30" spans="1:16" s="22" customFormat="1" ht="17.100000000000001" hidden="1" customHeight="1">
      <c r="A30" s="43" t="s">
        <v>167</v>
      </c>
      <c r="B30" s="391" t="s">
        <v>130</v>
      </c>
      <c r="C30" s="392"/>
      <c r="D30" s="44">
        <f t="shared" ref="D30:E31" si="1">SUM(D31)</f>
        <v>0</v>
      </c>
      <c r="E30" s="58">
        <f t="shared" si="1"/>
        <v>0</v>
      </c>
      <c r="F30" s="59">
        <f>+E30-D30</f>
        <v>0</v>
      </c>
      <c r="G30" s="47" t="e">
        <f>F30/D30*100</f>
        <v>#DIV/0!</v>
      </c>
      <c r="H30" s="60"/>
      <c r="I30" s="60"/>
      <c r="J30" s="61"/>
      <c r="K30" s="61"/>
      <c r="L30" s="60"/>
      <c r="M30" s="60"/>
      <c r="N30" s="60"/>
      <c r="O30" s="49">
        <f>O31</f>
        <v>0</v>
      </c>
      <c r="P30" s="50" t="s">
        <v>113</v>
      </c>
    </row>
    <row r="31" spans="1:16" s="22" customFormat="1" ht="17.100000000000001" hidden="1" customHeight="1">
      <c r="A31" s="30"/>
      <c r="B31" s="31" t="s">
        <v>167</v>
      </c>
      <c r="C31" s="297" t="s">
        <v>131</v>
      </c>
      <c r="D31" s="62">
        <f>D32</f>
        <v>0</v>
      </c>
      <c r="E31" s="63">
        <f t="shared" si="1"/>
        <v>0</v>
      </c>
      <c r="F31" s="64">
        <f>+E31-D31</f>
        <v>0</v>
      </c>
      <c r="G31" s="305" t="e">
        <f>F31/D31*100</f>
        <v>#DIV/0!</v>
      </c>
      <c r="H31" s="65"/>
      <c r="I31" s="48"/>
      <c r="J31" s="304"/>
      <c r="K31" s="304"/>
      <c r="L31" s="48"/>
      <c r="M31" s="48"/>
      <c r="N31" s="48"/>
      <c r="O31" s="66">
        <f>SUM(O32)</f>
        <v>0</v>
      </c>
      <c r="P31" s="67" t="s">
        <v>113</v>
      </c>
    </row>
    <row r="32" spans="1:16" s="22" customFormat="1" ht="17.100000000000001" hidden="1" customHeight="1">
      <c r="A32" s="30"/>
      <c r="B32" s="294"/>
      <c r="C32" s="393" t="s">
        <v>179</v>
      </c>
      <c r="D32" s="396">
        <v>0</v>
      </c>
      <c r="E32" s="388">
        <f>+O32/1000</f>
        <v>0</v>
      </c>
      <c r="F32" s="456">
        <f>+E32-D32</f>
        <v>0</v>
      </c>
      <c r="G32" s="416" t="e">
        <f>F32/D32*100</f>
        <v>#DIV/0!</v>
      </c>
      <c r="H32" s="68"/>
      <c r="J32" s="230"/>
      <c r="K32" s="230"/>
      <c r="L32" s="22" t="s">
        <v>125</v>
      </c>
      <c r="O32" s="51">
        <f>SUM(O33:O33)</f>
        <v>0</v>
      </c>
      <c r="P32" s="37" t="s">
        <v>113</v>
      </c>
    </row>
    <row r="33" spans="1:17" s="22" customFormat="1" ht="17.100000000000001" hidden="1" customHeight="1">
      <c r="A33" s="74"/>
      <c r="B33" s="306"/>
      <c r="C33" s="420"/>
      <c r="D33" s="399"/>
      <c r="E33" s="390"/>
      <c r="F33" s="457"/>
      <c r="G33" s="417"/>
      <c r="H33" s="73" t="s">
        <v>350</v>
      </c>
      <c r="I33" s="39">
        <v>0</v>
      </c>
      <c r="J33" s="343" t="s">
        <v>113</v>
      </c>
      <c r="K33" s="55" t="s">
        <v>90</v>
      </c>
      <c r="L33" s="343">
        <v>1</v>
      </c>
      <c r="M33" s="343" t="s">
        <v>93</v>
      </c>
      <c r="N33" s="343" t="s">
        <v>105</v>
      </c>
      <c r="O33" s="39">
        <f>+L33*I33</f>
        <v>0</v>
      </c>
      <c r="P33" s="57" t="s">
        <v>113</v>
      </c>
    </row>
    <row r="34" spans="1:17" s="22" customFormat="1" ht="18.95" customHeight="1">
      <c r="A34" s="69" t="s">
        <v>95</v>
      </c>
      <c r="B34" s="392" t="s">
        <v>130</v>
      </c>
      <c r="C34" s="418"/>
      <c r="D34" s="44">
        <f>+D35+D53</f>
        <v>1283844</v>
      </c>
      <c r="E34" s="45">
        <f>+E35+E53</f>
        <v>3320277.94</v>
      </c>
      <c r="F34" s="46">
        <f>E34-D34</f>
        <v>2036433.94</v>
      </c>
      <c r="G34" s="47">
        <f>+F34/D34*100</f>
        <v>158.62004573764415</v>
      </c>
      <c r="H34" s="48"/>
      <c r="I34" s="48"/>
      <c r="J34" s="48"/>
      <c r="K34" s="304"/>
      <c r="L34" s="48"/>
      <c r="M34" s="48"/>
      <c r="N34" s="48"/>
      <c r="O34" s="49">
        <f>SUM(O35,O53)</f>
        <v>3320277940</v>
      </c>
      <c r="P34" s="50" t="s">
        <v>113</v>
      </c>
    </row>
    <row r="35" spans="1:17" s="22" customFormat="1" ht="17.100000000000001" customHeight="1">
      <c r="A35" s="30"/>
      <c r="B35" s="309" t="s">
        <v>101</v>
      </c>
      <c r="C35" s="294" t="s">
        <v>131</v>
      </c>
      <c r="D35" s="296">
        <f>SUM(D36:D50)</f>
        <v>815364</v>
      </c>
      <c r="E35" s="299">
        <f>SUM(E36:E52)</f>
        <v>2696397.94</v>
      </c>
      <c r="F35" s="25">
        <f>E35-D35</f>
        <v>1881033.94</v>
      </c>
      <c r="G35" s="305">
        <f>+F35/D35*100</f>
        <v>230.69867445705233</v>
      </c>
      <c r="K35" s="230"/>
      <c r="O35" s="51">
        <f>SUM(O36,O38,O44,O49)</f>
        <v>2696397940</v>
      </c>
      <c r="P35" s="37" t="s">
        <v>113</v>
      </c>
    </row>
    <row r="36" spans="1:17" s="22" customFormat="1" ht="17.100000000000001" customHeight="1">
      <c r="A36" s="30"/>
      <c r="B36" s="309" t="s">
        <v>95</v>
      </c>
      <c r="C36" s="406" t="s">
        <v>48</v>
      </c>
      <c r="D36" s="396">
        <v>350000</v>
      </c>
      <c r="E36" s="402">
        <f>O36/1000</f>
        <v>280448.94</v>
      </c>
      <c r="F36" s="382">
        <f>+E36-D36</f>
        <v>-69551.06</v>
      </c>
      <c r="G36" s="385">
        <f>+F36/D36*100</f>
        <v>-19.871731428571429</v>
      </c>
      <c r="H36" s="32"/>
      <c r="I36" s="33"/>
      <c r="J36" s="70"/>
      <c r="K36" s="303"/>
      <c r="L36" s="303" t="s">
        <v>125</v>
      </c>
      <c r="M36" s="303"/>
      <c r="N36" s="303"/>
      <c r="O36" s="33">
        <f>SUM(O37:O37)</f>
        <v>280448940</v>
      </c>
      <c r="P36" s="29" t="s">
        <v>113</v>
      </c>
    </row>
    <row r="37" spans="1:17" s="22" customFormat="1" ht="17.100000000000001" customHeight="1">
      <c r="A37" s="30"/>
      <c r="B37" s="301"/>
      <c r="C37" s="394"/>
      <c r="D37" s="397"/>
      <c r="E37" s="403"/>
      <c r="F37" s="383"/>
      <c r="G37" s="386"/>
      <c r="H37" s="38" t="s">
        <v>153</v>
      </c>
      <c r="I37" s="347">
        <v>140224470</v>
      </c>
      <c r="J37" s="230" t="s">
        <v>113</v>
      </c>
      <c r="K37" s="36" t="s">
        <v>90</v>
      </c>
      <c r="L37" s="230">
        <v>2</v>
      </c>
      <c r="M37" s="230" t="s">
        <v>93</v>
      </c>
      <c r="N37" s="42" t="s">
        <v>105</v>
      </c>
      <c r="O37" s="35">
        <f>SUM(I37*L37)</f>
        <v>280448940</v>
      </c>
      <c r="P37" s="37" t="s">
        <v>113</v>
      </c>
    </row>
    <row r="38" spans="1:17" s="22" customFormat="1" ht="17.100000000000001" customHeight="1">
      <c r="A38" s="30"/>
      <c r="B38" s="301"/>
      <c r="C38" s="406" t="s">
        <v>41</v>
      </c>
      <c r="D38" s="396">
        <v>82392</v>
      </c>
      <c r="E38" s="402">
        <f>O38/1000</f>
        <v>82392</v>
      </c>
      <c r="F38" s="382">
        <f>+E38-D38</f>
        <v>0</v>
      </c>
      <c r="G38" s="385">
        <f>+F38/D38*100</f>
        <v>0</v>
      </c>
      <c r="H38" s="193"/>
      <c r="I38" s="191"/>
      <c r="J38" s="311"/>
      <c r="K38" s="311"/>
      <c r="L38" s="455" t="s">
        <v>125</v>
      </c>
      <c r="M38" s="455"/>
      <c r="N38" s="455"/>
      <c r="O38" s="191">
        <f>SUM(O39:O43)</f>
        <v>82392000</v>
      </c>
      <c r="P38" s="192" t="s">
        <v>113</v>
      </c>
    </row>
    <row r="39" spans="1:17" s="22" customFormat="1" ht="17.100000000000001" customHeight="1">
      <c r="A39" s="30"/>
      <c r="B39" s="301"/>
      <c r="C39" s="394"/>
      <c r="D39" s="397"/>
      <c r="E39" s="403"/>
      <c r="F39" s="383"/>
      <c r="G39" s="386"/>
      <c r="H39" s="197" t="s">
        <v>3</v>
      </c>
      <c r="I39" s="198">
        <v>3000000</v>
      </c>
      <c r="J39" s="199" t="s">
        <v>113</v>
      </c>
      <c r="K39" s="200" t="s">
        <v>90</v>
      </c>
      <c r="L39" s="199">
        <v>12</v>
      </c>
      <c r="M39" s="199" t="s">
        <v>98</v>
      </c>
      <c r="N39" s="201" t="s">
        <v>105</v>
      </c>
      <c r="O39" s="198">
        <f>SUM(I39*L39)</f>
        <v>36000000</v>
      </c>
      <c r="P39" s="202" t="s">
        <v>113</v>
      </c>
      <c r="Q39" s="23"/>
    </row>
    <row r="40" spans="1:17" s="22" customFormat="1" ht="17.100000000000001" customHeight="1">
      <c r="A40" s="30"/>
      <c r="B40" s="301"/>
      <c r="C40" s="394"/>
      <c r="D40" s="397"/>
      <c r="E40" s="403"/>
      <c r="F40" s="383"/>
      <c r="G40" s="386"/>
      <c r="H40" s="34" t="s">
        <v>276</v>
      </c>
      <c r="I40" s="35">
        <v>746000</v>
      </c>
      <c r="J40" s="230" t="s">
        <v>113</v>
      </c>
      <c r="K40" s="36" t="s">
        <v>90</v>
      </c>
      <c r="L40" s="230">
        <v>12</v>
      </c>
      <c r="M40" s="230" t="s">
        <v>98</v>
      </c>
      <c r="N40" s="42" t="s">
        <v>105</v>
      </c>
      <c r="O40" s="35">
        <f>SUM(I40*L40)</f>
        <v>8952000</v>
      </c>
      <c r="P40" s="37" t="s">
        <v>113</v>
      </c>
      <c r="Q40" s="23"/>
    </row>
    <row r="41" spans="1:17" s="22" customFormat="1" ht="17.100000000000001" customHeight="1">
      <c r="A41" s="30"/>
      <c r="B41" s="301"/>
      <c r="C41" s="394"/>
      <c r="D41" s="397"/>
      <c r="E41" s="403"/>
      <c r="F41" s="383"/>
      <c r="G41" s="386"/>
      <c r="H41" s="38" t="s">
        <v>290</v>
      </c>
      <c r="I41" s="35">
        <v>600000</v>
      </c>
      <c r="J41" s="230" t="s">
        <v>113</v>
      </c>
      <c r="K41" s="36" t="s">
        <v>90</v>
      </c>
      <c r="L41" s="230">
        <v>12</v>
      </c>
      <c r="M41" s="230" t="s">
        <v>98</v>
      </c>
      <c r="N41" s="42" t="s">
        <v>105</v>
      </c>
      <c r="O41" s="35">
        <f>SUM(I41*L41)</f>
        <v>7200000</v>
      </c>
      <c r="P41" s="37" t="s">
        <v>113</v>
      </c>
      <c r="Q41" s="23"/>
    </row>
    <row r="42" spans="1:17" s="22" customFormat="1" ht="17.100000000000001" customHeight="1">
      <c r="A42" s="30"/>
      <c r="B42" s="301"/>
      <c r="C42" s="394"/>
      <c r="D42" s="397"/>
      <c r="E42" s="403"/>
      <c r="F42" s="383"/>
      <c r="G42" s="386"/>
      <c r="H42" s="34" t="s">
        <v>277</v>
      </c>
      <c r="I42" s="35">
        <v>20000</v>
      </c>
      <c r="J42" s="230" t="s">
        <v>113</v>
      </c>
      <c r="K42" s="36" t="s">
        <v>90</v>
      </c>
      <c r="L42" s="230">
        <v>12</v>
      </c>
      <c r="M42" s="230" t="s">
        <v>93</v>
      </c>
      <c r="N42" s="42" t="s">
        <v>105</v>
      </c>
      <c r="O42" s="35">
        <f>SUM(I42*L42)</f>
        <v>240000</v>
      </c>
      <c r="P42" s="37" t="s">
        <v>113</v>
      </c>
      <c r="Q42" s="23"/>
    </row>
    <row r="43" spans="1:17" s="22" customFormat="1" ht="17.100000000000001" customHeight="1">
      <c r="A43" s="30"/>
      <c r="B43" s="301"/>
      <c r="C43" s="420"/>
      <c r="D43" s="399"/>
      <c r="E43" s="404"/>
      <c r="F43" s="384"/>
      <c r="G43" s="387"/>
      <c r="H43" s="53" t="s">
        <v>325</v>
      </c>
      <c r="I43" s="54">
        <v>30000000</v>
      </c>
      <c r="J43" s="343" t="s">
        <v>113</v>
      </c>
      <c r="K43" s="55" t="s">
        <v>90</v>
      </c>
      <c r="L43" s="343">
        <v>1</v>
      </c>
      <c r="M43" s="343" t="s">
        <v>93</v>
      </c>
      <c r="N43" s="56" t="s">
        <v>105</v>
      </c>
      <c r="O43" s="54">
        <f>SUM(I43*L43)</f>
        <v>30000000</v>
      </c>
      <c r="P43" s="57" t="s">
        <v>113</v>
      </c>
      <c r="Q43" s="23"/>
    </row>
    <row r="44" spans="1:17" s="22" customFormat="1" ht="17.100000000000001" customHeight="1">
      <c r="A44" s="30"/>
      <c r="B44" s="301"/>
      <c r="C44" s="407" t="s">
        <v>142</v>
      </c>
      <c r="D44" s="396">
        <v>151000</v>
      </c>
      <c r="E44" s="396">
        <f>+O44/1000</f>
        <v>2151000</v>
      </c>
      <c r="F44" s="382">
        <f>+E44-D44</f>
        <v>2000000</v>
      </c>
      <c r="G44" s="385">
        <f>+F44/D44*100</f>
        <v>1324.5033112582782</v>
      </c>
      <c r="H44" s="32"/>
      <c r="I44" s="41"/>
      <c r="J44" s="303"/>
      <c r="K44" s="303"/>
      <c r="L44" s="414" t="s">
        <v>125</v>
      </c>
      <c r="M44" s="414"/>
      <c r="N44" s="414"/>
      <c r="O44" s="41">
        <f>SUM(O45:O48)</f>
        <v>2151000000</v>
      </c>
      <c r="P44" s="29" t="s">
        <v>113</v>
      </c>
    </row>
    <row r="45" spans="1:17" s="22" customFormat="1" ht="17.100000000000001" customHeight="1">
      <c r="A45" s="30"/>
      <c r="B45" s="301"/>
      <c r="C45" s="408"/>
      <c r="D45" s="397"/>
      <c r="E45" s="397"/>
      <c r="F45" s="383"/>
      <c r="G45" s="386"/>
      <c r="H45" s="38" t="s">
        <v>75</v>
      </c>
      <c r="I45" s="35">
        <v>4000000</v>
      </c>
      <c r="J45" s="230" t="s">
        <v>113</v>
      </c>
      <c r="K45" s="36" t="s">
        <v>90</v>
      </c>
      <c r="L45" s="230">
        <v>12</v>
      </c>
      <c r="M45" s="230" t="s">
        <v>98</v>
      </c>
      <c r="N45" s="42" t="s">
        <v>105</v>
      </c>
      <c r="O45" s="35">
        <f>SUM(I45*L45)</f>
        <v>48000000</v>
      </c>
      <c r="P45" s="37" t="s">
        <v>113</v>
      </c>
      <c r="Q45" s="35"/>
    </row>
    <row r="46" spans="1:17" s="22" customFormat="1" ht="17.100000000000001" customHeight="1">
      <c r="A46" s="30"/>
      <c r="B46" s="301"/>
      <c r="C46" s="408"/>
      <c r="D46" s="397"/>
      <c r="E46" s="397"/>
      <c r="F46" s="383"/>
      <c r="G46" s="386"/>
      <c r="H46" s="38" t="s">
        <v>293</v>
      </c>
      <c r="I46" s="35">
        <v>3000000</v>
      </c>
      <c r="J46" s="230" t="s">
        <v>113</v>
      </c>
      <c r="K46" s="36" t="s">
        <v>90</v>
      </c>
      <c r="L46" s="230">
        <v>1</v>
      </c>
      <c r="M46" s="230" t="s">
        <v>93</v>
      </c>
      <c r="N46" s="42" t="s">
        <v>106</v>
      </c>
      <c r="O46" s="35">
        <f>SUM(I46*L46)</f>
        <v>3000000</v>
      </c>
      <c r="P46" s="37" t="s">
        <v>113</v>
      </c>
      <c r="Q46" s="195"/>
    </row>
    <row r="47" spans="1:17" s="22" customFormat="1" ht="17.100000000000001" customHeight="1">
      <c r="A47" s="30"/>
      <c r="B47" s="301"/>
      <c r="C47" s="408"/>
      <c r="D47" s="397"/>
      <c r="E47" s="397"/>
      <c r="F47" s="383"/>
      <c r="G47" s="386"/>
      <c r="H47" s="38" t="s">
        <v>314</v>
      </c>
      <c r="I47" s="35">
        <v>50000000</v>
      </c>
      <c r="J47" s="230" t="s">
        <v>113</v>
      </c>
      <c r="K47" s="36" t="s">
        <v>90</v>
      </c>
      <c r="L47" s="230">
        <v>2</v>
      </c>
      <c r="M47" s="230" t="s">
        <v>93</v>
      </c>
      <c r="N47" s="42" t="s">
        <v>106</v>
      </c>
      <c r="O47" s="35">
        <f>SUM(I47*L47)</f>
        <v>100000000</v>
      </c>
      <c r="P47" s="37" t="s">
        <v>113</v>
      </c>
      <c r="Q47" s="194"/>
    </row>
    <row r="48" spans="1:17" s="22" customFormat="1" ht="17.100000000000001" customHeight="1">
      <c r="A48" s="30"/>
      <c r="B48" s="301"/>
      <c r="C48" s="409"/>
      <c r="D48" s="399"/>
      <c r="E48" s="399"/>
      <c r="F48" s="384"/>
      <c r="G48" s="387"/>
      <c r="H48" s="38" t="s">
        <v>445</v>
      </c>
      <c r="I48" s="35">
        <v>2000000000</v>
      </c>
      <c r="J48" s="230" t="s">
        <v>113</v>
      </c>
      <c r="K48" s="36" t="s">
        <v>90</v>
      </c>
      <c r="L48" s="230">
        <v>1</v>
      </c>
      <c r="M48" s="230" t="s">
        <v>93</v>
      </c>
      <c r="N48" s="42" t="s">
        <v>106</v>
      </c>
      <c r="O48" s="35">
        <f>SUM(I48*L48)</f>
        <v>2000000000</v>
      </c>
      <c r="P48" s="37" t="s">
        <v>113</v>
      </c>
      <c r="Q48" s="194"/>
    </row>
    <row r="49" spans="1:16" s="22" customFormat="1" ht="17.100000000000001" customHeight="1">
      <c r="A49" s="13"/>
      <c r="B49" s="309"/>
      <c r="C49" s="393" t="s">
        <v>232</v>
      </c>
      <c r="D49" s="396">
        <v>231972</v>
      </c>
      <c r="E49" s="388">
        <f>(O49/1000)</f>
        <v>182557</v>
      </c>
      <c r="F49" s="382">
        <f>+E49-D49</f>
        <v>-49415</v>
      </c>
      <c r="G49" s="385">
        <f>F49/D49*100</f>
        <v>-21.302139913437827</v>
      </c>
      <c r="H49" s="71"/>
      <c r="I49" s="33"/>
      <c r="J49" s="303"/>
      <c r="K49" s="303"/>
      <c r="L49" s="414" t="s">
        <v>125</v>
      </c>
      <c r="M49" s="414"/>
      <c r="N49" s="414"/>
      <c r="O49" s="33">
        <f>SUM(O50:O52)</f>
        <v>182557000</v>
      </c>
      <c r="P49" s="29" t="s">
        <v>113</v>
      </c>
    </row>
    <row r="50" spans="1:16" s="22" customFormat="1" ht="17.100000000000001" customHeight="1">
      <c r="A50" s="13"/>
      <c r="B50" s="309"/>
      <c r="C50" s="394"/>
      <c r="D50" s="397"/>
      <c r="E50" s="389"/>
      <c r="F50" s="383"/>
      <c r="G50" s="386"/>
      <c r="H50" s="38" t="s">
        <v>40</v>
      </c>
      <c r="I50" s="35">
        <v>100000000</v>
      </c>
      <c r="J50" s="230" t="s">
        <v>113</v>
      </c>
      <c r="K50" s="36" t="s">
        <v>90</v>
      </c>
      <c r="L50" s="230">
        <v>1</v>
      </c>
      <c r="M50" s="230" t="s">
        <v>93</v>
      </c>
      <c r="N50" s="42" t="s">
        <v>105</v>
      </c>
      <c r="O50" s="35">
        <f>SUM(I50*L50)</f>
        <v>100000000</v>
      </c>
      <c r="P50" s="37" t="s">
        <v>113</v>
      </c>
    </row>
    <row r="51" spans="1:16" s="22" customFormat="1" ht="17.100000000000001" customHeight="1">
      <c r="A51" s="13"/>
      <c r="B51" s="309"/>
      <c r="C51" s="394"/>
      <c r="D51" s="397"/>
      <c r="E51" s="389"/>
      <c r="F51" s="383"/>
      <c r="G51" s="386"/>
      <c r="H51" s="244" t="s">
        <v>407</v>
      </c>
      <c r="I51" s="35">
        <v>25650000</v>
      </c>
      <c r="J51" s="230" t="s">
        <v>113</v>
      </c>
      <c r="K51" s="36" t="s">
        <v>90</v>
      </c>
      <c r="L51" s="230">
        <v>2</v>
      </c>
      <c r="M51" s="230" t="s">
        <v>93</v>
      </c>
      <c r="N51" s="42" t="s">
        <v>105</v>
      </c>
      <c r="O51" s="35">
        <f>SUM(I51*L51)</f>
        <v>51300000</v>
      </c>
      <c r="P51" s="37" t="s">
        <v>113</v>
      </c>
    </row>
    <row r="52" spans="1:16" s="22" customFormat="1" ht="17.100000000000001" customHeight="1" thickBot="1">
      <c r="A52" s="30"/>
      <c r="B52" s="72"/>
      <c r="C52" s="395"/>
      <c r="D52" s="398"/>
      <c r="E52" s="405"/>
      <c r="F52" s="413"/>
      <c r="G52" s="415"/>
      <c r="H52" s="348" t="s">
        <v>295</v>
      </c>
      <c r="I52" s="349">
        <v>7814250</v>
      </c>
      <c r="J52" s="350" t="s">
        <v>113</v>
      </c>
      <c r="K52" s="351" t="s">
        <v>90</v>
      </c>
      <c r="L52" s="350">
        <v>4</v>
      </c>
      <c r="M52" s="350" t="s">
        <v>93</v>
      </c>
      <c r="N52" s="352" t="s">
        <v>105</v>
      </c>
      <c r="O52" s="349">
        <f>SUM(I52*L52)</f>
        <v>31257000</v>
      </c>
      <c r="P52" s="353" t="s">
        <v>113</v>
      </c>
    </row>
    <row r="53" spans="1:16" ht="17.100000000000001" customHeight="1">
      <c r="A53" s="13"/>
      <c r="B53" s="309" t="s">
        <v>118</v>
      </c>
      <c r="C53" s="294" t="s">
        <v>131</v>
      </c>
      <c r="D53" s="296">
        <f>SUM(D54:D61)</f>
        <v>468480</v>
      </c>
      <c r="E53" s="299">
        <f>SUM(E54:E61)</f>
        <v>623880</v>
      </c>
      <c r="F53" s="289">
        <f>+E53-D53</f>
        <v>155400</v>
      </c>
      <c r="G53" s="291">
        <f>+F53/D53*100</f>
        <v>33.171106557377051</v>
      </c>
      <c r="H53" s="22"/>
      <c r="I53" s="22"/>
      <c r="J53" s="230"/>
      <c r="K53" s="230"/>
      <c r="L53" s="22"/>
      <c r="M53" s="22"/>
      <c r="N53" s="22"/>
      <c r="O53" s="51">
        <f>SUM(O54,O56)</f>
        <v>623880000</v>
      </c>
      <c r="P53" s="37" t="s">
        <v>113</v>
      </c>
    </row>
    <row r="54" spans="1:16" ht="17.100000000000001" customHeight="1">
      <c r="A54" s="30"/>
      <c r="B54" s="309" t="s">
        <v>95</v>
      </c>
      <c r="C54" s="401" t="s">
        <v>190</v>
      </c>
      <c r="D54" s="396">
        <v>36000</v>
      </c>
      <c r="E54" s="402">
        <f>+O54/1000</f>
        <v>30000</v>
      </c>
      <c r="F54" s="382">
        <f>+E54-D54</f>
        <v>-6000</v>
      </c>
      <c r="G54" s="416">
        <f>F54/D54*100</f>
        <v>-16.666666666666664</v>
      </c>
      <c r="H54" s="32"/>
      <c r="I54" s="41"/>
      <c r="J54" s="303"/>
      <c r="K54" s="303"/>
      <c r="L54" s="414" t="s">
        <v>125</v>
      </c>
      <c r="M54" s="414"/>
      <c r="N54" s="414"/>
      <c r="O54" s="41">
        <f>SUM(O55:O55)</f>
        <v>30000000</v>
      </c>
      <c r="P54" s="29" t="s">
        <v>113</v>
      </c>
    </row>
    <row r="55" spans="1:16" ht="17.100000000000001" customHeight="1">
      <c r="A55" s="30"/>
      <c r="B55" s="301"/>
      <c r="C55" s="401"/>
      <c r="D55" s="399"/>
      <c r="E55" s="404"/>
      <c r="F55" s="384"/>
      <c r="G55" s="417"/>
      <c r="H55" s="73" t="s">
        <v>10</v>
      </c>
      <c r="I55" s="54">
        <v>100000</v>
      </c>
      <c r="J55" s="343" t="s">
        <v>113</v>
      </c>
      <c r="K55" s="55" t="s">
        <v>90</v>
      </c>
      <c r="L55" s="354">
        <v>300</v>
      </c>
      <c r="M55" s="343" t="s">
        <v>93</v>
      </c>
      <c r="N55" s="56" t="s">
        <v>105</v>
      </c>
      <c r="O55" s="54">
        <f>I55*L55</f>
        <v>30000000</v>
      </c>
      <c r="P55" s="57" t="s">
        <v>113</v>
      </c>
    </row>
    <row r="56" spans="1:16" ht="17.100000000000001" customHeight="1">
      <c r="A56" s="13"/>
      <c r="B56" s="309"/>
      <c r="C56" s="400" t="s">
        <v>216</v>
      </c>
      <c r="D56" s="396">
        <v>432480</v>
      </c>
      <c r="E56" s="388">
        <f>O56/1000</f>
        <v>593880</v>
      </c>
      <c r="F56" s="382">
        <f>+E56-D56</f>
        <v>161400</v>
      </c>
      <c r="G56" s="385">
        <f>+F56/D56*100</f>
        <v>37.319644839067699</v>
      </c>
      <c r="H56" s="32"/>
      <c r="I56" s="41"/>
      <c r="J56" s="303"/>
      <c r="K56" s="303"/>
      <c r="L56" s="303" t="s">
        <v>125</v>
      </c>
      <c r="M56" s="303"/>
      <c r="N56" s="303"/>
      <c r="O56" s="41">
        <f>SUM(O57:O61)</f>
        <v>593880000</v>
      </c>
      <c r="P56" s="29" t="s">
        <v>113</v>
      </c>
    </row>
    <row r="57" spans="1:16" ht="17.100000000000001" customHeight="1">
      <c r="A57" s="13"/>
      <c r="B57" s="309"/>
      <c r="C57" s="401"/>
      <c r="D57" s="397"/>
      <c r="E57" s="389"/>
      <c r="F57" s="383">
        <f>+D57-E57</f>
        <v>0</v>
      </c>
      <c r="G57" s="386" t="e">
        <f>+F57/D57*100</f>
        <v>#DIV/0!</v>
      </c>
      <c r="H57" s="38" t="s">
        <v>355</v>
      </c>
      <c r="I57" s="35">
        <v>19000000</v>
      </c>
      <c r="J57" s="230" t="s">
        <v>113</v>
      </c>
      <c r="K57" s="36" t="s">
        <v>90</v>
      </c>
      <c r="L57" s="230">
        <v>12</v>
      </c>
      <c r="M57" s="230" t="s">
        <v>98</v>
      </c>
      <c r="N57" s="42" t="s">
        <v>105</v>
      </c>
      <c r="O57" s="35">
        <f>I57*L57</f>
        <v>228000000</v>
      </c>
      <c r="P57" s="37" t="s">
        <v>113</v>
      </c>
    </row>
    <row r="58" spans="1:16" ht="17.100000000000001" customHeight="1">
      <c r="A58" s="30"/>
      <c r="B58" s="301"/>
      <c r="C58" s="393"/>
      <c r="D58" s="397"/>
      <c r="E58" s="389"/>
      <c r="F58" s="383"/>
      <c r="G58" s="386" t="e">
        <f>+F58/D58*100</f>
        <v>#DIV/0!</v>
      </c>
      <c r="H58" s="38" t="s">
        <v>128</v>
      </c>
      <c r="I58" s="35">
        <v>24760000</v>
      </c>
      <c r="J58" s="230" t="s">
        <v>113</v>
      </c>
      <c r="K58" s="36" t="s">
        <v>90</v>
      </c>
      <c r="L58" s="230">
        <v>12</v>
      </c>
      <c r="M58" s="230" t="s">
        <v>98</v>
      </c>
      <c r="N58" s="42" t="s">
        <v>105</v>
      </c>
      <c r="O58" s="35">
        <f>SUM(I58*L58)</f>
        <v>297120000</v>
      </c>
      <c r="P58" s="37" t="s">
        <v>113</v>
      </c>
    </row>
    <row r="59" spans="1:16" ht="17.100000000000001" customHeight="1">
      <c r="A59" s="30"/>
      <c r="B59" s="301"/>
      <c r="C59" s="393"/>
      <c r="D59" s="397"/>
      <c r="E59" s="389"/>
      <c r="F59" s="383"/>
      <c r="G59" s="386"/>
      <c r="H59" s="22" t="s">
        <v>439</v>
      </c>
      <c r="I59" s="35">
        <v>5200000</v>
      </c>
      <c r="J59" s="230" t="s">
        <v>113</v>
      </c>
      <c r="K59" s="36" t="s">
        <v>90</v>
      </c>
      <c r="L59" s="230">
        <v>12</v>
      </c>
      <c r="M59" s="230" t="s">
        <v>93</v>
      </c>
      <c r="N59" s="42" t="s">
        <v>105</v>
      </c>
      <c r="O59" s="35">
        <f>SUM(I59*L59)</f>
        <v>62400000</v>
      </c>
      <c r="P59" s="37" t="s">
        <v>113</v>
      </c>
    </row>
    <row r="60" spans="1:16" ht="17.100000000000001" customHeight="1">
      <c r="A60" s="30"/>
      <c r="B60" s="301"/>
      <c r="C60" s="393"/>
      <c r="D60" s="397"/>
      <c r="E60" s="389"/>
      <c r="F60" s="383"/>
      <c r="G60" s="386"/>
      <c r="H60" s="38" t="s">
        <v>170</v>
      </c>
      <c r="I60" s="35">
        <v>350000</v>
      </c>
      <c r="J60" s="230" t="s">
        <v>113</v>
      </c>
      <c r="K60" s="36" t="s">
        <v>90</v>
      </c>
      <c r="L60" s="230">
        <v>12</v>
      </c>
      <c r="M60" s="230" t="s">
        <v>93</v>
      </c>
      <c r="N60" s="42" t="s">
        <v>105</v>
      </c>
      <c r="O60" s="35">
        <f>SUM(I60*L60)</f>
        <v>4200000</v>
      </c>
      <c r="P60" s="21" t="s">
        <v>113</v>
      </c>
    </row>
    <row r="61" spans="1:16" ht="17.100000000000001" customHeight="1">
      <c r="A61" s="74"/>
      <c r="B61" s="302"/>
      <c r="C61" s="401"/>
      <c r="D61" s="399"/>
      <c r="E61" s="390"/>
      <c r="F61" s="384"/>
      <c r="G61" s="387"/>
      <c r="H61" s="53" t="s">
        <v>320</v>
      </c>
      <c r="I61" s="54">
        <v>180000</v>
      </c>
      <c r="J61" s="343" t="s">
        <v>113</v>
      </c>
      <c r="K61" s="55" t="s">
        <v>90</v>
      </c>
      <c r="L61" s="343">
        <v>12</v>
      </c>
      <c r="M61" s="343" t="s">
        <v>93</v>
      </c>
      <c r="N61" s="56" t="s">
        <v>105</v>
      </c>
      <c r="O61" s="54">
        <f>I61*L61</f>
        <v>2160000</v>
      </c>
      <c r="P61" s="57" t="s">
        <v>113</v>
      </c>
    </row>
    <row r="62" spans="1:16" ht="18.95" customHeight="1">
      <c r="A62" s="69" t="s">
        <v>102</v>
      </c>
      <c r="B62" s="391" t="s">
        <v>130</v>
      </c>
      <c r="C62" s="392"/>
      <c r="D62" s="44">
        <f>SUM(D63)</f>
        <v>3016263</v>
      </c>
      <c r="E62" s="45">
        <f>SUM(E63)</f>
        <v>3051693.95884</v>
      </c>
      <c r="F62" s="46">
        <f>+E62-D62</f>
        <v>35430.958839999977</v>
      </c>
      <c r="G62" s="47">
        <f>+F62/D62*100</f>
        <v>1.1746641072081572</v>
      </c>
      <c r="H62" s="48"/>
      <c r="I62" s="48"/>
      <c r="J62" s="304"/>
      <c r="K62" s="304"/>
      <c r="L62" s="48"/>
      <c r="M62" s="48"/>
      <c r="N62" s="48"/>
      <c r="O62" s="49">
        <f>O63</f>
        <v>3051693958.8400002</v>
      </c>
      <c r="P62" s="50" t="s">
        <v>113</v>
      </c>
    </row>
    <row r="63" spans="1:16" ht="17.100000000000001" customHeight="1">
      <c r="A63" s="30"/>
      <c r="B63" s="31" t="s">
        <v>442</v>
      </c>
      <c r="C63" s="297" t="s">
        <v>131</v>
      </c>
      <c r="D63" s="62">
        <f>SUM(D64:D75)</f>
        <v>3016263</v>
      </c>
      <c r="E63" s="63">
        <f>O63/1000</f>
        <v>3051693.95884</v>
      </c>
      <c r="F63" s="25">
        <f>+E63-D63</f>
        <v>35430.958839999977</v>
      </c>
      <c r="G63" s="305">
        <f>+F63/D63*100</f>
        <v>1.1746641072081572</v>
      </c>
      <c r="H63" s="22"/>
      <c r="I63" s="22"/>
      <c r="J63" s="230"/>
      <c r="K63" s="230"/>
      <c r="L63" s="22"/>
      <c r="M63" s="22"/>
      <c r="N63" s="22"/>
      <c r="O63" s="51">
        <f>SUM(O64,O67,O70,O72)</f>
        <v>3051693958.8400002</v>
      </c>
      <c r="P63" s="37" t="s">
        <v>113</v>
      </c>
    </row>
    <row r="64" spans="1:16" ht="17.100000000000001" customHeight="1">
      <c r="A64" s="30"/>
      <c r="B64" s="301"/>
      <c r="C64" s="393" t="s">
        <v>274</v>
      </c>
      <c r="D64" s="396">
        <v>1047908</v>
      </c>
      <c r="E64" s="402">
        <f>+O64/1000</f>
        <v>1047907.99992</v>
      </c>
      <c r="F64" s="382">
        <f>+E64-D64</f>
        <v>-8.000002708286047E-5</v>
      </c>
      <c r="G64" s="385">
        <f>+F64/D64*100</f>
        <v>-7.6342605536803286E-9</v>
      </c>
      <c r="H64" s="32"/>
      <c r="I64" s="33"/>
      <c r="J64" s="303"/>
      <c r="K64" s="303"/>
      <c r="L64" s="414" t="s">
        <v>125</v>
      </c>
      <c r="M64" s="414"/>
      <c r="N64" s="414"/>
      <c r="O64" s="33">
        <f>SUM(O65:O66)</f>
        <v>1047907999.92</v>
      </c>
      <c r="P64" s="29" t="s">
        <v>113</v>
      </c>
    </row>
    <row r="65" spans="1:16" ht="17.100000000000001" customHeight="1">
      <c r="A65" s="30"/>
      <c r="B65" s="301"/>
      <c r="C65" s="394"/>
      <c r="D65" s="397"/>
      <c r="E65" s="403"/>
      <c r="F65" s="383">
        <f>+E65-D65</f>
        <v>0</v>
      </c>
      <c r="G65" s="386"/>
      <c r="H65" s="38" t="s">
        <v>12</v>
      </c>
      <c r="I65" s="23">
        <v>10659000</v>
      </c>
      <c r="J65" s="230" t="s">
        <v>113</v>
      </c>
      <c r="K65" s="36" t="s">
        <v>90</v>
      </c>
      <c r="L65" s="230">
        <v>12</v>
      </c>
      <c r="M65" s="230" t="s">
        <v>98</v>
      </c>
      <c r="N65" s="42" t="s">
        <v>105</v>
      </c>
      <c r="O65" s="23">
        <f>SUM(I65*L65)</f>
        <v>127908000</v>
      </c>
      <c r="P65" s="37" t="s">
        <v>113</v>
      </c>
    </row>
    <row r="66" spans="1:16" ht="17.100000000000001" customHeight="1">
      <c r="A66" s="30"/>
      <c r="B66" s="301"/>
      <c r="C66" s="420"/>
      <c r="D66" s="399"/>
      <c r="E66" s="404"/>
      <c r="F66" s="384">
        <f>+E66-D66</f>
        <v>0</v>
      </c>
      <c r="G66" s="387"/>
      <c r="H66" s="73" t="s">
        <v>8</v>
      </c>
      <c r="I66" s="39">
        <v>76666666.659999996</v>
      </c>
      <c r="J66" s="343" t="s">
        <v>113</v>
      </c>
      <c r="K66" s="55" t="s">
        <v>90</v>
      </c>
      <c r="L66" s="343">
        <v>12</v>
      </c>
      <c r="M66" s="343" t="s">
        <v>93</v>
      </c>
      <c r="N66" s="56" t="s">
        <v>105</v>
      </c>
      <c r="O66" s="39">
        <f>SUM(I66*L66)</f>
        <v>919999999.91999996</v>
      </c>
      <c r="P66" s="57" t="s">
        <v>113</v>
      </c>
    </row>
    <row r="67" spans="1:16" ht="17.100000000000001" customHeight="1">
      <c r="A67" s="30"/>
      <c r="B67" s="301"/>
      <c r="C67" s="393" t="s">
        <v>270</v>
      </c>
      <c r="D67" s="396">
        <v>1165435</v>
      </c>
      <c r="E67" s="402">
        <f>+O67/1000</f>
        <v>1200865.959</v>
      </c>
      <c r="F67" s="382">
        <f>E67-D67</f>
        <v>35430.959000000032</v>
      </c>
      <c r="G67" s="385">
        <f>+F67/D67*100</f>
        <v>3.0401488714514353</v>
      </c>
      <c r="H67" s="32"/>
      <c r="I67" s="41"/>
      <c r="J67" s="303"/>
      <c r="K67" s="303"/>
      <c r="L67" s="414" t="s">
        <v>125</v>
      </c>
      <c r="M67" s="414"/>
      <c r="N67" s="414"/>
      <c r="O67" s="41">
        <f>SUM(O68:O69)</f>
        <v>1200865959</v>
      </c>
      <c r="P67" s="29" t="s">
        <v>113</v>
      </c>
    </row>
    <row r="68" spans="1:16" ht="17.100000000000001" customHeight="1">
      <c r="A68" s="30"/>
      <c r="B68" s="294"/>
      <c r="C68" s="394"/>
      <c r="D68" s="397"/>
      <c r="E68" s="403"/>
      <c r="F68" s="383"/>
      <c r="G68" s="386"/>
      <c r="H68" s="38" t="s">
        <v>327</v>
      </c>
      <c r="I68" s="35">
        <v>553435430</v>
      </c>
      <c r="J68" s="230" t="s">
        <v>113</v>
      </c>
      <c r="K68" s="36" t="s">
        <v>90</v>
      </c>
      <c r="L68" s="230">
        <v>1</v>
      </c>
      <c r="M68" s="230" t="s">
        <v>93</v>
      </c>
      <c r="N68" s="42" t="s">
        <v>105</v>
      </c>
      <c r="O68" s="35">
        <f>SUM(I68*L68)</f>
        <v>553435430</v>
      </c>
      <c r="P68" s="37" t="s">
        <v>113</v>
      </c>
    </row>
    <row r="69" spans="1:16" ht="17.100000000000001" customHeight="1">
      <c r="A69" s="30"/>
      <c r="B69" s="294"/>
      <c r="C69" s="420"/>
      <c r="D69" s="399"/>
      <c r="E69" s="404"/>
      <c r="F69" s="384"/>
      <c r="G69" s="387"/>
      <c r="H69" s="73" t="s">
        <v>328</v>
      </c>
      <c r="I69" s="54">
        <v>647430529</v>
      </c>
      <c r="J69" s="343" t="s">
        <v>113</v>
      </c>
      <c r="K69" s="55" t="s">
        <v>90</v>
      </c>
      <c r="L69" s="343">
        <v>1</v>
      </c>
      <c r="M69" s="343" t="s">
        <v>93</v>
      </c>
      <c r="N69" s="56" t="s">
        <v>105</v>
      </c>
      <c r="O69" s="35">
        <f>SUM(I69*L69)</f>
        <v>647430529</v>
      </c>
      <c r="P69" s="57" t="s">
        <v>113</v>
      </c>
    </row>
    <row r="70" spans="1:16" ht="17.100000000000001" customHeight="1">
      <c r="A70" s="13"/>
      <c r="B70" s="309"/>
      <c r="C70" s="406" t="s">
        <v>254</v>
      </c>
      <c r="D70" s="396">
        <v>490000</v>
      </c>
      <c r="E70" s="402">
        <f>+O70/1000</f>
        <v>490000</v>
      </c>
      <c r="F70" s="382">
        <f>+E70-D70</f>
        <v>0</v>
      </c>
      <c r="G70" s="385">
        <f>+F70/D70*100</f>
        <v>0</v>
      </c>
      <c r="H70" s="32"/>
      <c r="I70" s="41"/>
      <c r="J70" s="303"/>
      <c r="K70" s="303"/>
      <c r="L70" s="414" t="s">
        <v>125</v>
      </c>
      <c r="M70" s="414"/>
      <c r="N70" s="414"/>
      <c r="O70" s="41">
        <f>SUM(O71:O71)</f>
        <v>490000000</v>
      </c>
      <c r="P70" s="29" t="s">
        <v>113</v>
      </c>
    </row>
    <row r="71" spans="1:16" ht="17.100000000000001" customHeight="1">
      <c r="A71" s="30"/>
      <c r="B71" s="294"/>
      <c r="C71" s="421"/>
      <c r="D71" s="397"/>
      <c r="E71" s="403"/>
      <c r="F71" s="383"/>
      <c r="G71" s="386"/>
      <c r="H71" s="22" t="s">
        <v>296</v>
      </c>
      <c r="I71" s="35">
        <v>245000000</v>
      </c>
      <c r="J71" s="230" t="s">
        <v>113</v>
      </c>
      <c r="K71" s="36" t="s">
        <v>90</v>
      </c>
      <c r="L71" s="230">
        <v>2</v>
      </c>
      <c r="M71" s="230" t="s">
        <v>93</v>
      </c>
      <c r="N71" s="42" t="s">
        <v>105</v>
      </c>
      <c r="O71" s="35">
        <f>SUM(I71*L71)</f>
        <v>490000000</v>
      </c>
      <c r="P71" s="37" t="s">
        <v>113</v>
      </c>
    </row>
    <row r="72" spans="1:16" ht="17.100000000000001" customHeight="1">
      <c r="A72" s="13"/>
      <c r="B72" s="310"/>
      <c r="C72" s="407" t="s">
        <v>250</v>
      </c>
      <c r="D72" s="396">
        <v>312920</v>
      </c>
      <c r="E72" s="396">
        <f>+O72/1000</f>
        <v>312919.99991999997</v>
      </c>
      <c r="F72" s="382">
        <f>+E72-D72</f>
        <v>-8.000002708286047E-5</v>
      </c>
      <c r="G72" s="385">
        <f>+F72/D72*100</f>
        <v>-2.5565648435018684E-8</v>
      </c>
      <c r="H72" s="32"/>
      <c r="I72" s="33"/>
      <c r="J72" s="303"/>
      <c r="K72" s="303"/>
      <c r="L72" s="414" t="s">
        <v>125</v>
      </c>
      <c r="M72" s="414"/>
      <c r="N72" s="414"/>
      <c r="O72" s="33">
        <f>SUM(O73:O75)</f>
        <v>312919999.91999996</v>
      </c>
      <c r="P72" s="29" t="s">
        <v>113</v>
      </c>
    </row>
    <row r="73" spans="1:16" ht="17.100000000000001" customHeight="1">
      <c r="A73" s="30"/>
      <c r="B73" s="294"/>
      <c r="C73" s="408"/>
      <c r="D73" s="397"/>
      <c r="E73" s="397"/>
      <c r="F73" s="383"/>
      <c r="G73" s="386"/>
      <c r="H73" s="76" t="s">
        <v>139</v>
      </c>
      <c r="I73" s="35">
        <v>6288333.3300000001</v>
      </c>
      <c r="J73" s="230" t="s">
        <v>113</v>
      </c>
      <c r="K73" s="36" t="s">
        <v>90</v>
      </c>
      <c r="L73" s="230">
        <v>12</v>
      </c>
      <c r="M73" s="230" t="s">
        <v>98</v>
      </c>
      <c r="N73" s="42" t="s">
        <v>105</v>
      </c>
      <c r="O73" s="35">
        <f>SUM(I73*L73)</f>
        <v>75459999.960000008</v>
      </c>
      <c r="P73" s="37" t="s">
        <v>113</v>
      </c>
    </row>
    <row r="74" spans="1:16" ht="17.100000000000001" customHeight="1">
      <c r="A74" s="30"/>
      <c r="B74" s="294"/>
      <c r="C74" s="408"/>
      <c r="D74" s="397"/>
      <c r="E74" s="397"/>
      <c r="F74" s="383"/>
      <c r="G74" s="386"/>
      <c r="H74" s="76" t="s">
        <v>288</v>
      </c>
      <c r="I74" s="35">
        <v>18788333.329999998</v>
      </c>
      <c r="J74" s="230" t="s">
        <v>113</v>
      </c>
      <c r="K74" s="36" t="s">
        <v>90</v>
      </c>
      <c r="L74" s="230">
        <v>12</v>
      </c>
      <c r="M74" s="230" t="s">
        <v>93</v>
      </c>
      <c r="N74" s="42" t="s">
        <v>105</v>
      </c>
      <c r="O74" s="35">
        <f>SUM(I74*L74)</f>
        <v>225459999.95999998</v>
      </c>
      <c r="P74" s="37" t="s">
        <v>113</v>
      </c>
    </row>
    <row r="75" spans="1:16" ht="17.100000000000001" customHeight="1">
      <c r="A75" s="30"/>
      <c r="B75" s="301"/>
      <c r="C75" s="408"/>
      <c r="D75" s="397"/>
      <c r="E75" s="397"/>
      <c r="F75" s="383"/>
      <c r="G75" s="386"/>
      <c r="H75" s="76" t="s">
        <v>298</v>
      </c>
      <c r="I75" s="35">
        <v>12000000</v>
      </c>
      <c r="J75" s="230" t="s">
        <v>113</v>
      </c>
      <c r="K75" s="36" t="s">
        <v>90</v>
      </c>
      <c r="L75" s="230">
        <v>1</v>
      </c>
      <c r="M75" s="230" t="s">
        <v>93</v>
      </c>
      <c r="N75" s="42" t="s">
        <v>105</v>
      </c>
      <c r="O75" s="35">
        <f>SUM(I75*L75)</f>
        <v>12000000</v>
      </c>
      <c r="P75" s="37" t="s">
        <v>113</v>
      </c>
    </row>
    <row r="76" spans="1:16" ht="18.95" customHeight="1">
      <c r="A76" s="69" t="s">
        <v>122</v>
      </c>
      <c r="B76" s="391" t="s">
        <v>130</v>
      </c>
      <c r="C76" s="392"/>
      <c r="D76" s="44">
        <f>SUM(D77)</f>
        <v>4454557</v>
      </c>
      <c r="E76" s="45">
        <f>SUM(E77)</f>
        <v>4454557.335</v>
      </c>
      <c r="F76" s="46">
        <f>+E76-D76</f>
        <v>0.3349999999627471</v>
      </c>
      <c r="G76" s="47">
        <f t="shared" ref="G76:G81" si="2">+F76/D76*100</f>
        <v>7.5203886708093999E-6</v>
      </c>
      <c r="H76" s="48"/>
      <c r="I76" s="48"/>
      <c r="J76" s="304"/>
      <c r="K76" s="304"/>
      <c r="L76" s="48"/>
      <c r="M76" s="48"/>
      <c r="N76" s="48"/>
      <c r="O76" s="49">
        <f>SUM(O77)</f>
        <v>4454557335</v>
      </c>
      <c r="P76" s="50" t="s">
        <v>113</v>
      </c>
    </row>
    <row r="77" spans="1:16" ht="17.100000000000001" customHeight="1">
      <c r="A77" s="30"/>
      <c r="B77" s="77" t="s">
        <v>122</v>
      </c>
      <c r="C77" s="293" t="s">
        <v>131</v>
      </c>
      <c r="D77" s="295">
        <f>SUM(D78:D80)</f>
        <v>4454557</v>
      </c>
      <c r="E77" s="78">
        <f>SUM(E78:E80)</f>
        <v>4454557.335</v>
      </c>
      <c r="F77" s="25">
        <f>E77-D77</f>
        <v>0.3349999999627471</v>
      </c>
      <c r="G77" s="305">
        <f t="shared" si="2"/>
        <v>7.5203886708093999E-6</v>
      </c>
      <c r="H77" s="70" t="s">
        <v>124</v>
      </c>
      <c r="I77" s="48" t="s">
        <v>124</v>
      </c>
      <c r="J77" s="303"/>
      <c r="K77" s="303"/>
      <c r="L77" s="70"/>
      <c r="M77" s="410" t="s">
        <v>125</v>
      </c>
      <c r="N77" s="410"/>
      <c r="O77" s="28">
        <f>SUM(O78:O80)</f>
        <v>4454557335</v>
      </c>
      <c r="P77" s="29" t="s">
        <v>113</v>
      </c>
    </row>
    <row r="78" spans="1:16" ht="17.100000000000001" customHeight="1">
      <c r="A78" s="30"/>
      <c r="B78" s="301"/>
      <c r="C78" s="79" t="s">
        <v>25</v>
      </c>
      <c r="D78" s="80">
        <v>1089948</v>
      </c>
      <c r="E78" s="81">
        <f>+O78/1000</f>
        <v>1089947.7609999999</v>
      </c>
      <c r="F78" s="25">
        <f>E78-D78</f>
        <v>-0.23900000005960464</v>
      </c>
      <c r="G78" s="305">
        <f t="shared" si="2"/>
        <v>-2.1927651599856566E-5</v>
      </c>
      <c r="H78" s="82" t="s">
        <v>25</v>
      </c>
      <c r="I78" s="83">
        <v>1089947761</v>
      </c>
      <c r="J78" s="48" t="s">
        <v>113</v>
      </c>
      <c r="K78" s="84" t="s">
        <v>90</v>
      </c>
      <c r="L78" s="304">
        <v>1</v>
      </c>
      <c r="M78" s="304" t="s">
        <v>93</v>
      </c>
      <c r="N78" s="85" t="s">
        <v>105</v>
      </c>
      <c r="O78" s="86">
        <f>+I78*L78</f>
        <v>1089947761</v>
      </c>
      <c r="P78" s="67" t="s">
        <v>113</v>
      </c>
    </row>
    <row r="79" spans="1:16" ht="17.100000000000001" customHeight="1">
      <c r="A79" s="30"/>
      <c r="B79" s="301"/>
      <c r="C79" s="79" t="s">
        <v>147</v>
      </c>
      <c r="D79" s="62">
        <v>1370205</v>
      </c>
      <c r="E79" s="81">
        <f>+O79/1000</f>
        <v>1370205.3189999999</v>
      </c>
      <c r="F79" s="25">
        <f>E79-D79</f>
        <v>0.31899999990127981</v>
      </c>
      <c r="G79" s="305">
        <f t="shared" si="2"/>
        <v>2.3281187844248111E-5</v>
      </c>
      <c r="H79" s="82" t="s">
        <v>147</v>
      </c>
      <c r="I79" s="83">
        <v>1370205319</v>
      </c>
      <c r="J79" s="48" t="s">
        <v>113</v>
      </c>
      <c r="K79" s="84" t="s">
        <v>90</v>
      </c>
      <c r="L79" s="304">
        <v>1</v>
      </c>
      <c r="M79" s="304" t="s">
        <v>93</v>
      </c>
      <c r="N79" s="85" t="s">
        <v>105</v>
      </c>
      <c r="O79" s="86">
        <f>+I79*L79</f>
        <v>1370205319</v>
      </c>
      <c r="P79" s="67" t="s">
        <v>113</v>
      </c>
    </row>
    <row r="80" spans="1:16" ht="17.100000000000001" customHeight="1">
      <c r="A80" s="30"/>
      <c r="B80" s="301" t="s">
        <v>124</v>
      </c>
      <c r="C80" s="293" t="s">
        <v>154</v>
      </c>
      <c r="D80" s="62">
        <v>1994404</v>
      </c>
      <c r="E80" s="81">
        <f>+O80/1000</f>
        <v>1994404.2549999999</v>
      </c>
      <c r="F80" s="25">
        <f>E80-D80</f>
        <v>0.25499999988824129</v>
      </c>
      <c r="G80" s="305">
        <f t="shared" si="2"/>
        <v>1.2785774591719696E-5</v>
      </c>
      <c r="H80" s="82" t="s">
        <v>154</v>
      </c>
      <c r="I80" s="280">
        <v>1994404255</v>
      </c>
      <c r="J80" s="48" t="s">
        <v>113</v>
      </c>
      <c r="K80" s="84" t="s">
        <v>90</v>
      </c>
      <c r="L80" s="304">
        <v>1</v>
      </c>
      <c r="M80" s="303" t="s">
        <v>93</v>
      </c>
      <c r="N80" s="87" t="s">
        <v>105</v>
      </c>
      <c r="O80" s="41">
        <f>+I80*L80</f>
        <v>1994404255</v>
      </c>
      <c r="P80" s="29" t="s">
        <v>113</v>
      </c>
    </row>
    <row r="81" spans="1:18" ht="18.95" customHeight="1">
      <c r="A81" s="69" t="s">
        <v>126</v>
      </c>
      <c r="B81" s="392" t="s">
        <v>130</v>
      </c>
      <c r="C81" s="418"/>
      <c r="D81" s="88">
        <f>D82</f>
        <v>312455</v>
      </c>
      <c r="E81" s="45">
        <f>E82</f>
        <v>339455</v>
      </c>
      <c r="F81" s="46">
        <f>F82</f>
        <v>27000</v>
      </c>
      <c r="G81" s="47">
        <f t="shared" si="2"/>
        <v>8.6412443391848424</v>
      </c>
      <c r="H81" s="32"/>
      <c r="I81" s="41"/>
      <c r="J81" s="70"/>
      <c r="K81" s="40"/>
      <c r="L81" s="303"/>
      <c r="M81" s="303"/>
      <c r="N81" s="87"/>
      <c r="O81" s="89">
        <f>SUM(O82)</f>
        <v>339455000</v>
      </c>
      <c r="P81" s="90" t="s">
        <v>113</v>
      </c>
    </row>
    <row r="82" spans="1:18" ht="17.100000000000001" customHeight="1">
      <c r="A82" s="13"/>
      <c r="B82" s="309" t="s">
        <v>126</v>
      </c>
      <c r="C82" s="307" t="s">
        <v>131</v>
      </c>
      <c r="D82" s="295">
        <f>SUM(D83:D88)</f>
        <v>312455</v>
      </c>
      <c r="E82" s="78">
        <f>SUM(E83:E88)</f>
        <v>339455</v>
      </c>
      <c r="F82" s="25">
        <f>E82-D82</f>
        <v>27000</v>
      </c>
      <c r="G82" s="290">
        <f>F82/D82*100</f>
        <v>8.6412443391848424</v>
      </c>
      <c r="H82" s="32"/>
      <c r="I82" s="41"/>
      <c r="J82" s="70"/>
      <c r="K82" s="40"/>
      <c r="L82" s="303"/>
      <c r="M82" s="410" t="s">
        <v>125</v>
      </c>
      <c r="N82" s="410"/>
      <c r="O82" s="41">
        <f>SUM(O83:O85)</f>
        <v>339455000</v>
      </c>
      <c r="P82" s="29" t="s">
        <v>113</v>
      </c>
    </row>
    <row r="83" spans="1:18" ht="17.100000000000001" customHeight="1">
      <c r="A83" s="30"/>
      <c r="B83" s="301"/>
      <c r="C83" s="297" t="s">
        <v>155</v>
      </c>
      <c r="D83" s="62">
        <v>80000</v>
      </c>
      <c r="E83" s="78">
        <f>O83/1000</f>
        <v>80000</v>
      </c>
      <c r="F83" s="25">
        <f>+E83-D83</f>
        <v>0</v>
      </c>
      <c r="G83" s="290">
        <f>F83/D83*100</f>
        <v>0</v>
      </c>
      <c r="H83" s="82" t="s">
        <v>155</v>
      </c>
      <c r="I83" s="83">
        <v>20000000</v>
      </c>
      <c r="J83" s="304" t="s">
        <v>113</v>
      </c>
      <c r="K83" s="84" t="s">
        <v>90</v>
      </c>
      <c r="L83" s="304">
        <v>4</v>
      </c>
      <c r="M83" s="304" t="s">
        <v>121</v>
      </c>
      <c r="N83" s="85" t="s">
        <v>105</v>
      </c>
      <c r="O83" s="83">
        <f>SUM(I83*L83)</f>
        <v>80000000</v>
      </c>
      <c r="P83" s="67" t="s">
        <v>113</v>
      </c>
    </row>
    <row r="84" spans="1:18" ht="17.100000000000001" customHeight="1">
      <c r="A84" s="30"/>
      <c r="B84" s="301"/>
      <c r="C84" s="297" t="s">
        <v>233</v>
      </c>
      <c r="D84" s="62">
        <v>35102</v>
      </c>
      <c r="E84" s="63">
        <f>O84/1000</f>
        <v>35102</v>
      </c>
      <c r="F84" s="25">
        <f>+E84-D84</f>
        <v>0</v>
      </c>
      <c r="G84" s="305">
        <f>F84/D84*100</f>
        <v>0</v>
      </c>
      <c r="H84" s="281" t="s">
        <v>370</v>
      </c>
      <c r="I84" s="83">
        <v>35102000</v>
      </c>
      <c r="J84" s="304" t="s">
        <v>113</v>
      </c>
      <c r="K84" s="304" t="s">
        <v>90</v>
      </c>
      <c r="L84" s="48">
        <v>1</v>
      </c>
      <c r="M84" s="304" t="s">
        <v>93</v>
      </c>
      <c r="N84" s="48" t="s">
        <v>105</v>
      </c>
      <c r="O84" s="83">
        <f>I84*L84</f>
        <v>35102000</v>
      </c>
      <c r="P84" s="67" t="s">
        <v>113</v>
      </c>
    </row>
    <row r="85" spans="1:18" ht="17.100000000000001" customHeight="1">
      <c r="A85" s="30"/>
      <c r="B85" s="301"/>
      <c r="C85" s="393" t="s">
        <v>271</v>
      </c>
      <c r="D85" s="397">
        <v>197353</v>
      </c>
      <c r="E85" s="403">
        <f>+O85/1000</f>
        <v>224353</v>
      </c>
      <c r="F85" s="383">
        <f>+E85-D85</f>
        <v>27000</v>
      </c>
      <c r="G85" s="411">
        <f>+F85/D85*100</f>
        <v>13.681068947520433</v>
      </c>
      <c r="H85" s="32"/>
      <c r="I85" s="33"/>
      <c r="J85" s="303"/>
      <c r="K85" s="303"/>
      <c r="L85" s="414" t="s">
        <v>125</v>
      </c>
      <c r="M85" s="414"/>
      <c r="N85" s="414"/>
      <c r="O85" s="33">
        <f>SUM(O86:O88)</f>
        <v>224353000</v>
      </c>
      <c r="P85" s="29" t="s">
        <v>113</v>
      </c>
    </row>
    <row r="86" spans="1:18" ht="17.100000000000001" customHeight="1">
      <c r="A86" s="30"/>
      <c r="B86" s="301"/>
      <c r="C86" s="394"/>
      <c r="D86" s="397"/>
      <c r="E86" s="403"/>
      <c r="F86" s="383"/>
      <c r="G86" s="411" t="e">
        <f>+F86/D86*100</f>
        <v>#DIV/0!</v>
      </c>
      <c r="H86" s="34" t="s">
        <v>137</v>
      </c>
      <c r="I86" s="23">
        <v>1000000</v>
      </c>
      <c r="J86" s="230" t="s">
        <v>113</v>
      </c>
      <c r="K86" s="36" t="s">
        <v>90</v>
      </c>
      <c r="L86" s="230">
        <v>1</v>
      </c>
      <c r="M86" s="230" t="s">
        <v>93</v>
      </c>
      <c r="N86" s="42" t="s">
        <v>105</v>
      </c>
      <c r="O86" s="23">
        <f>I86*L86</f>
        <v>1000000</v>
      </c>
      <c r="P86" s="37" t="s">
        <v>113</v>
      </c>
    </row>
    <row r="87" spans="1:18" ht="17.100000000000001" customHeight="1">
      <c r="A87" s="30"/>
      <c r="B87" s="301"/>
      <c r="C87" s="394"/>
      <c r="D87" s="397"/>
      <c r="E87" s="403"/>
      <c r="F87" s="383"/>
      <c r="G87" s="385"/>
      <c r="H87" s="38" t="s">
        <v>4</v>
      </c>
      <c r="I87" s="23">
        <v>61353000</v>
      </c>
      <c r="J87" s="230" t="s">
        <v>113</v>
      </c>
      <c r="K87" s="36" t="s">
        <v>90</v>
      </c>
      <c r="L87" s="230">
        <v>1</v>
      </c>
      <c r="M87" s="230" t="s">
        <v>93</v>
      </c>
      <c r="N87" s="42" t="s">
        <v>105</v>
      </c>
      <c r="O87" s="23">
        <f>I87*L87</f>
        <v>61353000</v>
      </c>
      <c r="P87" s="37" t="s">
        <v>113</v>
      </c>
    </row>
    <row r="88" spans="1:18" ht="15.95" customHeight="1" thickBot="1">
      <c r="A88" s="91"/>
      <c r="B88" s="72"/>
      <c r="C88" s="395"/>
      <c r="D88" s="398"/>
      <c r="E88" s="419"/>
      <c r="F88" s="413">
        <f>+E88-D88</f>
        <v>0</v>
      </c>
      <c r="G88" s="412" t="e">
        <f>+F88/D88*100</f>
        <v>#DIV/0!</v>
      </c>
      <c r="H88" s="355" t="s">
        <v>271</v>
      </c>
      <c r="I88" s="356">
        <v>27000000</v>
      </c>
      <c r="J88" s="350" t="s">
        <v>113</v>
      </c>
      <c r="K88" s="351" t="s">
        <v>90</v>
      </c>
      <c r="L88" s="350">
        <v>6</v>
      </c>
      <c r="M88" s="350" t="s">
        <v>93</v>
      </c>
      <c r="N88" s="352" t="s">
        <v>105</v>
      </c>
      <c r="O88" s="356">
        <f>I88*L88</f>
        <v>162000000</v>
      </c>
      <c r="P88" s="353" t="s">
        <v>113</v>
      </c>
      <c r="R88" s="92"/>
    </row>
    <row r="89" spans="1:18">
      <c r="R89" s="92"/>
    </row>
    <row r="90" spans="1:18">
      <c r="R90" s="92"/>
    </row>
    <row r="91" spans="1:18">
      <c r="R91" s="92"/>
    </row>
    <row r="92" spans="1:18">
      <c r="R92" s="92"/>
    </row>
    <row r="93" spans="1:18">
      <c r="R93" s="92"/>
    </row>
    <row r="94" spans="1:18">
      <c r="R94" s="92"/>
    </row>
    <row r="97" spans="1:1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</sheetData>
  <mergeCells count="120">
    <mergeCell ref="L38:N38"/>
    <mergeCell ref="L44:N44"/>
    <mergeCell ref="G38:G43"/>
    <mergeCell ref="F36:F37"/>
    <mergeCell ref="C38:C43"/>
    <mergeCell ref="G32:G33"/>
    <mergeCell ref="E20:E21"/>
    <mergeCell ref="F20:F21"/>
    <mergeCell ref="G20:G21"/>
    <mergeCell ref="E32:E33"/>
    <mergeCell ref="F32:F33"/>
    <mergeCell ref="C32:C33"/>
    <mergeCell ref="C20:C21"/>
    <mergeCell ref="D20:D21"/>
    <mergeCell ref="B22:C22"/>
    <mergeCell ref="D32:D33"/>
    <mergeCell ref="H24:I24"/>
    <mergeCell ref="C24:C29"/>
    <mergeCell ref="D24:D29"/>
    <mergeCell ref="E24:E29"/>
    <mergeCell ref="F24:F29"/>
    <mergeCell ref="G24:G29"/>
    <mergeCell ref="L20:N20"/>
    <mergeCell ref="B34:C34"/>
    <mergeCell ref="A1:P1"/>
    <mergeCell ref="L9:N9"/>
    <mergeCell ref="E4:E5"/>
    <mergeCell ref="A4:A5"/>
    <mergeCell ref="N3:P3"/>
    <mergeCell ref="H4:P5"/>
    <mergeCell ref="B7:C7"/>
    <mergeCell ref="D4:D5"/>
    <mergeCell ref="A6:C6"/>
    <mergeCell ref="C9:C14"/>
    <mergeCell ref="A3:B3"/>
    <mergeCell ref="D9:D14"/>
    <mergeCell ref="E9:E14"/>
    <mergeCell ref="B30:C30"/>
    <mergeCell ref="B4:B5"/>
    <mergeCell ref="L24:N24"/>
    <mergeCell ref="C4:C5"/>
    <mergeCell ref="F4:G4"/>
    <mergeCell ref="F9:F14"/>
    <mergeCell ref="G9:G14"/>
    <mergeCell ref="L15:N15"/>
    <mergeCell ref="C15:C17"/>
    <mergeCell ref="D15:D17"/>
    <mergeCell ref="E15:E17"/>
    <mergeCell ref="F15:F17"/>
    <mergeCell ref="G15:G17"/>
    <mergeCell ref="C18:C19"/>
    <mergeCell ref="D18:D19"/>
    <mergeCell ref="E18:E19"/>
    <mergeCell ref="F18:F19"/>
    <mergeCell ref="G18:G19"/>
    <mergeCell ref="L18:N18"/>
    <mergeCell ref="B81:C81"/>
    <mergeCell ref="B76:C76"/>
    <mergeCell ref="C85:C88"/>
    <mergeCell ref="F85:F88"/>
    <mergeCell ref="F64:F66"/>
    <mergeCell ref="D85:D88"/>
    <mergeCell ref="E85:E88"/>
    <mergeCell ref="L72:N72"/>
    <mergeCell ref="C67:C69"/>
    <mergeCell ref="D67:D69"/>
    <mergeCell ref="E67:E69"/>
    <mergeCell ref="L67:N67"/>
    <mergeCell ref="C70:C71"/>
    <mergeCell ref="D70:D71"/>
    <mergeCell ref="E70:E71"/>
    <mergeCell ref="F70:F71"/>
    <mergeCell ref="G70:G71"/>
    <mergeCell ref="L70:N70"/>
    <mergeCell ref="C64:C66"/>
    <mergeCell ref="D64:D66"/>
    <mergeCell ref="C72:C75"/>
    <mergeCell ref="D72:D75"/>
    <mergeCell ref="E72:E75"/>
    <mergeCell ref="L85:N85"/>
    <mergeCell ref="M82:N82"/>
    <mergeCell ref="M77:N77"/>
    <mergeCell ref="G85:G88"/>
    <mergeCell ref="G72:G75"/>
    <mergeCell ref="F49:F52"/>
    <mergeCell ref="E64:E66"/>
    <mergeCell ref="F67:F69"/>
    <mergeCell ref="G67:G69"/>
    <mergeCell ref="F72:F75"/>
    <mergeCell ref="L64:N64"/>
    <mergeCell ref="G64:G66"/>
    <mergeCell ref="L49:N49"/>
    <mergeCell ref="G49:G52"/>
    <mergeCell ref="F54:F55"/>
    <mergeCell ref="F56:F61"/>
    <mergeCell ref="G54:G55"/>
    <mergeCell ref="L54:N54"/>
    <mergeCell ref="F44:F48"/>
    <mergeCell ref="G44:G48"/>
    <mergeCell ref="G36:G37"/>
    <mergeCell ref="E56:E61"/>
    <mergeCell ref="B62:C62"/>
    <mergeCell ref="C49:C52"/>
    <mergeCell ref="D49:D52"/>
    <mergeCell ref="D38:D43"/>
    <mergeCell ref="D56:D61"/>
    <mergeCell ref="C56:C61"/>
    <mergeCell ref="E38:E43"/>
    <mergeCell ref="G56:G61"/>
    <mergeCell ref="C54:C55"/>
    <mergeCell ref="D54:D55"/>
    <mergeCell ref="E54:E55"/>
    <mergeCell ref="E49:E52"/>
    <mergeCell ref="C36:C37"/>
    <mergeCell ref="F38:F43"/>
    <mergeCell ref="C44:C48"/>
    <mergeCell ref="D44:D48"/>
    <mergeCell ref="E44:E48"/>
    <mergeCell ref="D36:D37"/>
    <mergeCell ref="E36:E37"/>
  </mergeCells>
  <phoneticPr fontId="3" type="noConversion"/>
  <printOptions horizontalCentered="1"/>
  <pageMargins left="0.19685039370078741" right="0.19685039370078741" top="0.59055118110236227" bottom="0.19685039370078741" header="0.39370078740157483" footer="0.19685039370078741"/>
  <pageSetup paperSize="9" scale="90" orientation="landscape" r:id="rId1"/>
  <headerFooter>
    <oddFooter>&amp;C&amp;"맑은 고딕,Regular"&amp;P</oddFooter>
  </headerFooter>
  <rowBreaks count="2" manualBreakCount="2">
    <brk id="33" max="15" man="1"/>
    <brk id="61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P308"/>
  <sheetViews>
    <sheetView tabSelected="1" view="pageBreakPreview" zoomScaleNormal="100" zoomScaleSheetLayoutView="100" workbookViewId="0">
      <pane ySplit="4" topLeftCell="A152" activePane="bottomLeft" state="frozen"/>
      <selection pane="bottomLeft" activeCell="T20" sqref="T20"/>
    </sheetView>
  </sheetViews>
  <sheetFormatPr defaultColWidth="9" defaultRowHeight="16.5"/>
  <cols>
    <col min="1" max="1" width="6.625" style="93" customWidth="1"/>
    <col min="2" max="2" width="6.625" style="75" customWidth="1"/>
    <col min="3" max="3" width="12.75" style="75" customWidth="1"/>
    <col min="4" max="4" width="13.125" style="93" customWidth="1"/>
    <col min="5" max="5" width="13.125" style="96" customWidth="1"/>
    <col min="6" max="6" width="12.125" style="96" customWidth="1"/>
    <col min="7" max="7" width="9.625" style="97" customWidth="1"/>
    <col min="8" max="8" width="26.375" style="98" customWidth="1"/>
    <col min="9" max="9" width="12.75" style="23" customWidth="1"/>
    <col min="10" max="10" width="3.125" style="22" customWidth="1"/>
    <col min="11" max="11" width="3.125" style="230" customWidth="1"/>
    <col min="12" max="12" width="4.25" style="230" customWidth="1"/>
    <col min="13" max="14" width="3.125" style="230" customWidth="1"/>
    <col min="15" max="15" width="14.375" style="23" customWidth="1"/>
    <col min="16" max="16" width="2.625" style="22" customWidth="1"/>
    <col min="17" max="16384" width="9" style="1"/>
  </cols>
  <sheetData>
    <row r="1" spans="1:16" ht="17.25">
      <c r="A1" s="540" t="s">
        <v>197</v>
      </c>
      <c r="B1" s="540"/>
    </row>
    <row r="2" spans="1:16" ht="12.75" customHeight="1" thickBot="1">
      <c r="A2" s="541"/>
      <c r="B2" s="541"/>
      <c r="C2" s="2"/>
      <c r="D2" s="99"/>
      <c r="E2" s="100"/>
      <c r="F2" s="100"/>
      <c r="G2" s="101"/>
      <c r="H2" s="2" t="s">
        <v>124</v>
      </c>
      <c r="I2" s="99"/>
      <c r="J2" s="2"/>
      <c r="K2" s="2"/>
      <c r="L2" s="2"/>
      <c r="M2" s="2"/>
      <c r="N2" s="530" t="s">
        <v>21</v>
      </c>
      <c r="O2" s="530"/>
      <c r="P2" s="530"/>
    </row>
    <row r="3" spans="1:16" ht="17.25" customHeight="1">
      <c r="A3" s="442" t="s">
        <v>127</v>
      </c>
      <c r="B3" s="446" t="s">
        <v>92</v>
      </c>
      <c r="C3" s="533" t="s">
        <v>89</v>
      </c>
      <c r="D3" s="440" t="s">
        <v>431</v>
      </c>
      <c r="E3" s="440" t="s">
        <v>432</v>
      </c>
      <c r="F3" s="502" t="s">
        <v>273</v>
      </c>
      <c r="G3" s="502"/>
      <c r="H3" s="533" t="s">
        <v>304</v>
      </c>
      <c r="I3" s="533"/>
      <c r="J3" s="533"/>
      <c r="K3" s="533"/>
      <c r="L3" s="533"/>
      <c r="M3" s="533"/>
      <c r="N3" s="533"/>
      <c r="O3" s="533"/>
      <c r="P3" s="533"/>
    </row>
    <row r="4" spans="1:16" ht="20.25" customHeight="1" thickBot="1">
      <c r="A4" s="443"/>
      <c r="B4" s="448"/>
      <c r="C4" s="534"/>
      <c r="D4" s="441"/>
      <c r="E4" s="441"/>
      <c r="F4" s="102" t="s">
        <v>107</v>
      </c>
      <c r="G4" s="103" t="s">
        <v>133</v>
      </c>
      <c r="H4" s="534"/>
      <c r="I4" s="534"/>
      <c r="J4" s="534"/>
      <c r="K4" s="534"/>
      <c r="L4" s="534"/>
      <c r="M4" s="534"/>
      <c r="N4" s="534"/>
      <c r="O4" s="534"/>
      <c r="P4" s="534"/>
    </row>
    <row r="5" spans="1:16" ht="19.5" customHeight="1" thickBot="1">
      <c r="A5" s="451" t="s">
        <v>132</v>
      </c>
      <c r="B5" s="452"/>
      <c r="C5" s="453"/>
      <c r="D5" s="104">
        <f>SUM(D6,D71,D79,D203,D288,D284)</f>
        <v>9263514.9099599998</v>
      </c>
      <c r="E5" s="188">
        <f>SUM(E6,E71,E79,E203,E288,E284)</f>
        <v>11324139.877970001</v>
      </c>
      <c r="F5" s="105">
        <f>+E5-D5</f>
        <v>2060624.9680100009</v>
      </c>
      <c r="G5" s="106">
        <f>+F5/D5*100</f>
        <v>22.244525841853466</v>
      </c>
      <c r="H5" s="107"/>
      <c r="I5" s="10"/>
      <c r="J5" s="11"/>
      <c r="K5" s="11"/>
      <c r="L5" s="10"/>
      <c r="M5" s="10"/>
      <c r="N5" s="108"/>
      <c r="O5" s="109">
        <f>SUM(O6,O71,O79,O203,O284,O288)</f>
        <v>11324139877.970001</v>
      </c>
      <c r="P5" s="110" t="s">
        <v>113</v>
      </c>
    </row>
    <row r="6" spans="1:16" ht="20.100000000000001" customHeight="1" thickTop="1">
      <c r="A6" s="13" t="s">
        <v>99</v>
      </c>
      <c r="B6" s="542" t="s">
        <v>130</v>
      </c>
      <c r="C6" s="543"/>
      <c r="D6" s="111">
        <f>SUM(D7,D27,D40)</f>
        <v>1591308</v>
      </c>
      <c r="E6" s="112">
        <f>SUM(E7,E27,E40)</f>
        <v>1539827.93</v>
      </c>
      <c r="F6" s="112">
        <f>+E6-D6</f>
        <v>-51480.070000000065</v>
      </c>
      <c r="G6" s="113">
        <f>+F6/D6*100</f>
        <v>-3.2350789413488816</v>
      </c>
      <c r="H6" s="114"/>
      <c r="I6" s="115"/>
      <c r="J6" s="116"/>
      <c r="K6" s="117"/>
      <c r="L6" s="117"/>
      <c r="M6" s="117"/>
      <c r="N6" s="117"/>
      <c r="O6" s="118">
        <f>SUM(O7,O27,O40)</f>
        <v>1539827930</v>
      </c>
      <c r="P6" s="119" t="s">
        <v>113</v>
      </c>
    </row>
    <row r="7" spans="1:16" ht="20.100000000000001" customHeight="1">
      <c r="A7" s="120"/>
      <c r="B7" s="309" t="s">
        <v>135</v>
      </c>
      <c r="C7" s="121" t="s">
        <v>131</v>
      </c>
      <c r="D7" s="122">
        <f>SUM(D8:D26)</f>
        <v>1235084</v>
      </c>
      <c r="E7" s="123">
        <f>SUM(E8:E26)</f>
        <v>1216243.93</v>
      </c>
      <c r="F7" s="123">
        <f>+E7-D7</f>
        <v>-18840.070000000065</v>
      </c>
      <c r="G7" s="124">
        <f>+F7/D7*100</f>
        <v>-1.525407988444516</v>
      </c>
      <c r="H7" s="125"/>
      <c r="I7" s="248"/>
      <c r="J7" s="246"/>
      <c r="K7" s="344"/>
      <c r="L7" s="344"/>
      <c r="M7" s="344"/>
      <c r="N7" s="344"/>
      <c r="O7" s="249">
        <f>SUM(O8,O11,O17,O19,O25)</f>
        <v>1216243930</v>
      </c>
      <c r="P7" s="67" t="s">
        <v>113</v>
      </c>
    </row>
    <row r="8" spans="1:16" ht="15.95" customHeight="1">
      <c r="A8" s="120"/>
      <c r="B8" s="301"/>
      <c r="C8" s="490" t="s">
        <v>123</v>
      </c>
      <c r="D8" s="508">
        <v>952768</v>
      </c>
      <c r="E8" s="466">
        <f>O8/1000</f>
        <v>934563.99996000004</v>
      </c>
      <c r="F8" s="466">
        <f>E8-D8</f>
        <v>-18204.000039999955</v>
      </c>
      <c r="G8" s="472">
        <f>+F8/D8*100</f>
        <v>-1.9106435186740063</v>
      </c>
      <c r="H8" s="32"/>
      <c r="I8" s="33"/>
      <c r="J8" s="70"/>
      <c r="K8" s="303"/>
      <c r="L8" s="303" t="s">
        <v>125</v>
      </c>
      <c r="M8" s="303"/>
      <c r="N8" s="303"/>
      <c r="O8" s="33">
        <f>SUM(O9:O10)</f>
        <v>934563999.96000004</v>
      </c>
      <c r="P8" s="29" t="s">
        <v>113</v>
      </c>
    </row>
    <row r="9" spans="1:16" ht="15.95" customHeight="1">
      <c r="A9" s="120"/>
      <c r="B9" s="301"/>
      <c r="C9" s="491"/>
      <c r="D9" s="509"/>
      <c r="E9" s="469"/>
      <c r="F9" s="469"/>
      <c r="G9" s="473"/>
      <c r="H9" s="38" t="s">
        <v>394</v>
      </c>
      <c r="I9" s="248">
        <v>59092000</v>
      </c>
      <c r="J9" s="246" t="s">
        <v>113</v>
      </c>
      <c r="K9" s="247" t="s">
        <v>90</v>
      </c>
      <c r="L9" s="344">
        <v>12</v>
      </c>
      <c r="M9" s="344" t="s">
        <v>98</v>
      </c>
      <c r="N9" s="250" t="s">
        <v>105</v>
      </c>
      <c r="O9" s="357">
        <f>I9*L9</f>
        <v>709104000</v>
      </c>
      <c r="P9" s="37" t="s">
        <v>113</v>
      </c>
    </row>
    <row r="10" spans="1:16" ht="15.95" customHeight="1">
      <c r="A10" s="120"/>
      <c r="B10" s="301"/>
      <c r="C10" s="504"/>
      <c r="D10" s="510"/>
      <c r="E10" s="467"/>
      <c r="F10" s="467"/>
      <c r="G10" s="474"/>
      <c r="H10" s="34" t="s">
        <v>138</v>
      </c>
      <c r="I10" s="248">
        <v>18788333.329999998</v>
      </c>
      <c r="J10" s="246" t="s">
        <v>113</v>
      </c>
      <c r="K10" s="247" t="s">
        <v>90</v>
      </c>
      <c r="L10" s="344">
        <v>12</v>
      </c>
      <c r="M10" s="344" t="s">
        <v>98</v>
      </c>
      <c r="N10" s="250" t="s">
        <v>105</v>
      </c>
      <c r="O10" s="248">
        <f>I10*L10</f>
        <v>225459999.95999998</v>
      </c>
      <c r="P10" s="37" t="s">
        <v>113</v>
      </c>
    </row>
    <row r="11" spans="1:16" s="22" customFormat="1" ht="15.95" customHeight="1">
      <c r="A11" s="30"/>
      <c r="B11" s="301"/>
      <c r="C11" s="490" t="s">
        <v>120</v>
      </c>
      <c r="D11" s="493">
        <v>107925</v>
      </c>
      <c r="E11" s="466">
        <f>+O11/1000</f>
        <v>108499.78004000001</v>
      </c>
      <c r="F11" s="466">
        <f>+E11-D11</f>
        <v>574.78004000001238</v>
      </c>
      <c r="G11" s="464">
        <f>+F11/D11*100</f>
        <v>0.53257358350707662</v>
      </c>
      <c r="H11" s="32"/>
      <c r="I11" s="33"/>
      <c r="J11" s="70"/>
      <c r="K11" s="303"/>
      <c r="L11" s="414" t="s">
        <v>125</v>
      </c>
      <c r="M11" s="414"/>
      <c r="N11" s="414"/>
      <c r="O11" s="33">
        <f>SUM(O12:O16)</f>
        <v>108499780.04000001</v>
      </c>
      <c r="P11" s="29" t="s">
        <v>113</v>
      </c>
    </row>
    <row r="12" spans="1:16" s="22" customFormat="1" ht="15.95" customHeight="1">
      <c r="A12" s="30"/>
      <c r="B12" s="301"/>
      <c r="C12" s="491"/>
      <c r="D12" s="503"/>
      <c r="E12" s="469"/>
      <c r="F12" s="469"/>
      <c r="G12" s="468"/>
      <c r="H12" s="38" t="s">
        <v>395</v>
      </c>
      <c r="I12" s="248">
        <v>2040000</v>
      </c>
      <c r="J12" s="246" t="s">
        <v>113</v>
      </c>
      <c r="K12" s="247" t="s">
        <v>90</v>
      </c>
      <c r="L12" s="344">
        <v>12</v>
      </c>
      <c r="M12" s="344" t="s">
        <v>98</v>
      </c>
      <c r="N12" s="250" t="s">
        <v>105</v>
      </c>
      <c r="O12" s="248">
        <f t="shared" ref="O12:O16" si="0">(I12*L12)</f>
        <v>24480000</v>
      </c>
      <c r="P12" s="37" t="s">
        <v>113</v>
      </c>
    </row>
    <row r="13" spans="1:16" s="22" customFormat="1" ht="15.95" customHeight="1">
      <c r="A13" s="30"/>
      <c r="B13" s="301"/>
      <c r="C13" s="491"/>
      <c r="D13" s="503"/>
      <c r="E13" s="469"/>
      <c r="F13" s="469"/>
      <c r="G13" s="468"/>
      <c r="H13" s="38" t="s">
        <v>400</v>
      </c>
      <c r="I13" s="248">
        <v>35959500</v>
      </c>
      <c r="J13" s="246" t="s">
        <v>113</v>
      </c>
      <c r="K13" s="247" t="s">
        <v>90</v>
      </c>
      <c r="L13" s="344">
        <v>2</v>
      </c>
      <c r="M13" s="344" t="s">
        <v>401</v>
      </c>
      <c r="N13" s="250" t="s">
        <v>105</v>
      </c>
      <c r="O13" s="248">
        <f t="shared" si="0"/>
        <v>71919000</v>
      </c>
      <c r="P13" s="37" t="s">
        <v>113</v>
      </c>
    </row>
    <row r="14" spans="1:16" s="22" customFormat="1" ht="15.95" customHeight="1">
      <c r="A14" s="30"/>
      <c r="B14" s="301"/>
      <c r="C14" s="491"/>
      <c r="D14" s="503"/>
      <c r="E14" s="469"/>
      <c r="F14" s="469"/>
      <c r="G14" s="468"/>
      <c r="H14" s="244" t="s">
        <v>402</v>
      </c>
      <c r="I14" s="248">
        <v>141746.67000000001</v>
      </c>
      <c r="J14" s="246" t="s">
        <v>113</v>
      </c>
      <c r="K14" s="247" t="s">
        <v>90</v>
      </c>
      <c r="L14" s="344">
        <v>12</v>
      </c>
      <c r="M14" s="344" t="s">
        <v>98</v>
      </c>
      <c r="N14" s="250" t="s">
        <v>105</v>
      </c>
      <c r="O14" s="248">
        <f>(I14*L14)</f>
        <v>1700960.04</v>
      </c>
      <c r="P14" s="37" t="s">
        <v>113</v>
      </c>
    </row>
    <row r="15" spans="1:16" s="22" customFormat="1" ht="15.95" customHeight="1">
      <c r="A15" s="30"/>
      <c r="B15" s="301"/>
      <c r="C15" s="491"/>
      <c r="D15" s="503"/>
      <c r="E15" s="469"/>
      <c r="F15" s="469"/>
      <c r="G15" s="468"/>
      <c r="H15" s="244" t="s">
        <v>433</v>
      </c>
      <c r="I15" s="248">
        <v>1799820</v>
      </c>
      <c r="J15" s="246" t="s">
        <v>113</v>
      </c>
      <c r="K15" s="247" t="s">
        <v>90</v>
      </c>
      <c r="L15" s="344">
        <v>1</v>
      </c>
      <c r="M15" s="344" t="s">
        <v>434</v>
      </c>
      <c r="N15" s="250" t="s">
        <v>105</v>
      </c>
      <c r="O15" s="248">
        <f>(I15*L15)</f>
        <v>1799820</v>
      </c>
      <c r="P15" s="37" t="s">
        <v>113</v>
      </c>
    </row>
    <row r="16" spans="1:16" s="22" customFormat="1" ht="15.95" customHeight="1">
      <c r="A16" s="30"/>
      <c r="B16" s="301"/>
      <c r="C16" s="491"/>
      <c r="D16" s="503"/>
      <c r="E16" s="469"/>
      <c r="F16" s="469"/>
      <c r="G16" s="468"/>
      <c r="H16" s="195" t="s">
        <v>68</v>
      </c>
      <c r="I16" s="248">
        <v>4300000</v>
      </c>
      <c r="J16" s="246" t="s">
        <v>113</v>
      </c>
      <c r="K16" s="247" t="s">
        <v>90</v>
      </c>
      <c r="L16" s="344">
        <v>2</v>
      </c>
      <c r="M16" s="344" t="s">
        <v>93</v>
      </c>
      <c r="N16" s="250" t="s">
        <v>105</v>
      </c>
      <c r="O16" s="248">
        <f t="shared" si="0"/>
        <v>8600000</v>
      </c>
      <c r="P16" s="37" t="s">
        <v>113</v>
      </c>
    </row>
    <row r="17" spans="1:16" s="22" customFormat="1" ht="15.95" customHeight="1">
      <c r="A17" s="30"/>
      <c r="B17" s="301"/>
      <c r="C17" s="490" t="s">
        <v>178</v>
      </c>
      <c r="D17" s="493">
        <v>70236</v>
      </c>
      <c r="E17" s="466">
        <f>(+O17/1000)</f>
        <v>71008.149999999994</v>
      </c>
      <c r="F17" s="466">
        <f>E17-D17</f>
        <v>772.14999999999418</v>
      </c>
      <c r="G17" s="464">
        <f t="shared" ref="G17:G25" si="1">+F17/D17*100</f>
        <v>1.0993649980067119</v>
      </c>
      <c r="H17" s="126"/>
      <c r="I17" s="33"/>
      <c r="J17" s="70"/>
      <c r="K17" s="70"/>
      <c r="L17" s="414" t="s">
        <v>125</v>
      </c>
      <c r="M17" s="414"/>
      <c r="N17" s="414"/>
      <c r="O17" s="33">
        <f>SUM(O18:O18)</f>
        <v>71008150</v>
      </c>
      <c r="P17" s="29" t="s">
        <v>113</v>
      </c>
    </row>
    <row r="18" spans="1:16" s="22" customFormat="1" ht="15.95" customHeight="1">
      <c r="A18" s="30"/>
      <c r="B18" s="301"/>
      <c r="C18" s="504"/>
      <c r="D18" s="494"/>
      <c r="E18" s="467"/>
      <c r="F18" s="467">
        <f t="shared" ref="F18:F25" si="2">+E18-D18</f>
        <v>0</v>
      </c>
      <c r="G18" s="465" t="e">
        <f t="shared" si="1"/>
        <v>#DIV/0!</v>
      </c>
      <c r="H18" s="38" t="s">
        <v>178</v>
      </c>
      <c r="I18" s="357">
        <f>SUM(O9,O12:O16,O68)-5000000</f>
        <v>825003780.03999996</v>
      </c>
      <c r="J18" s="358" t="s">
        <v>113</v>
      </c>
      <c r="K18" s="344" t="s">
        <v>115</v>
      </c>
      <c r="L18" s="344">
        <v>12</v>
      </c>
      <c r="M18" s="344"/>
      <c r="N18" s="250" t="s">
        <v>105</v>
      </c>
      <c r="O18" s="248">
        <f>(ROUND(I18/12,-1))+2257830</f>
        <v>71008150</v>
      </c>
      <c r="P18" s="37" t="s">
        <v>113</v>
      </c>
    </row>
    <row r="19" spans="1:16" s="22" customFormat="1" ht="15.95" customHeight="1">
      <c r="A19" s="30"/>
      <c r="B19" s="301"/>
      <c r="C19" s="547" t="s">
        <v>33</v>
      </c>
      <c r="D19" s="492">
        <v>103855</v>
      </c>
      <c r="E19" s="501">
        <f>+O19/1000</f>
        <v>101992</v>
      </c>
      <c r="F19" s="501">
        <f t="shared" si="2"/>
        <v>-1863</v>
      </c>
      <c r="G19" s="471">
        <f t="shared" si="1"/>
        <v>-1.7938471907948581</v>
      </c>
      <c r="H19" s="126"/>
      <c r="I19" s="33"/>
      <c r="J19" s="70"/>
      <c r="K19" s="303"/>
      <c r="L19" s="414" t="s">
        <v>125</v>
      </c>
      <c r="M19" s="414"/>
      <c r="N19" s="414"/>
      <c r="O19" s="33">
        <f>SUM(O20:O24)</f>
        <v>101992000</v>
      </c>
      <c r="P19" s="29" t="s">
        <v>113</v>
      </c>
    </row>
    <row r="20" spans="1:16" s="22" customFormat="1" ht="15.95" customHeight="1">
      <c r="A20" s="30"/>
      <c r="B20" s="301"/>
      <c r="C20" s="547"/>
      <c r="D20" s="492"/>
      <c r="E20" s="501"/>
      <c r="F20" s="501">
        <f t="shared" si="2"/>
        <v>0</v>
      </c>
      <c r="G20" s="471" t="e">
        <f t="shared" si="1"/>
        <v>#DIV/0!</v>
      </c>
      <c r="H20" s="195" t="s">
        <v>151</v>
      </c>
      <c r="I20" s="359">
        <v>938384180</v>
      </c>
      <c r="J20" s="246" t="s">
        <v>113</v>
      </c>
      <c r="K20" s="247" t="s">
        <v>90</v>
      </c>
      <c r="L20" s="536">
        <v>4.4999999999999998E-2</v>
      </c>
      <c r="M20" s="536"/>
      <c r="N20" s="250" t="s">
        <v>105</v>
      </c>
      <c r="O20" s="248">
        <f>ROUNDUP(SUM(I20*L20),-3)</f>
        <v>42228000</v>
      </c>
      <c r="P20" s="37" t="s">
        <v>113</v>
      </c>
    </row>
    <row r="21" spans="1:16" s="22" customFormat="1" ht="15.95" customHeight="1">
      <c r="A21" s="30"/>
      <c r="B21" s="301"/>
      <c r="C21" s="547"/>
      <c r="D21" s="492"/>
      <c r="E21" s="501"/>
      <c r="F21" s="501">
        <f t="shared" si="2"/>
        <v>0</v>
      </c>
      <c r="G21" s="471" t="e">
        <f t="shared" si="1"/>
        <v>#DIV/0!</v>
      </c>
      <c r="H21" s="195" t="s">
        <v>183</v>
      </c>
      <c r="I21" s="359">
        <f>SUM(O8,O11,O68)-O12</f>
        <v>1030983780</v>
      </c>
      <c r="J21" s="246" t="s">
        <v>113</v>
      </c>
      <c r="K21" s="247" t="s">
        <v>90</v>
      </c>
      <c r="L21" s="507">
        <v>3.5450000000000002E-2</v>
      </c>
      <c r="M21" s="507"/>
      <c r="N21" s="344" t="s">
        <v>105</v>
      </c>
      <c r="O21" s="248">
        <f>ROUNDUP(SUM(I21*L21),-3)</f>
        <v>36549000</v>
      </c>
      <c r="P21" s="37" t="s">
        <v>113</v>
      </c>
    </row>
    <row r="22" spans="1:16" s="22" customFormat="1" ht="15.95" customHeight="1">
      <c r="A22" s="30"/>
      <c r="B22" s="301"/>
      <c r="C22" s="547"/>
      <c r="D22" s="492"/>
      <c r="E22" s="501"/>
      <c r="F22" s="501">
        <f t="shared" si="2"/>
        <v>0</v>
      </c>
      <c r="G22" s="471" t="e">
        <f t="shared" si="1"/>
        <v>#DIV/0!</v>
      </c>
      <c r="H22" s="195" t="s">
        <v>185</v>
      </c>
      <c r="I22" s="248">
        <f>+O21</f>
        <v>36549000</v>
      </c>
      <c r="J22" s="246" t="s">
        <v>113</v>
      </c>
      <c r="K22" s="247" t="s">
        <v>90</v>
      </c>
      <c r="L22" s="507">
        <v>0.12950600000000001</v>
      </c>
      <c r="M22" s="507"/>
      <c r="N22" s="344" t="s">
        <v>105</v>
      </c>
      <c r="O22" s="248">
        <f>ROUNDUP(SUM(I22*L22),-3)</f>
        <v>4734000</v>
      </c>
      <c r="P22" s="37" t="s">
        <v>113</v>
      </c>
    </row>
    <row r="23" spans="1:16" s="22" customFormat="1" ht="15.95" customHeight="1">
      <c r="A23" s="30"/>
      <c r="B23" s="301"/>
      <c r="C23" s="547"/>
      <c r="D23" s="492"/>
      <c r="E23" s="501"/>
      <c r="F23" s="501">
        <f t="shared" si="2"/>
        <v>0</v>
      </c>
      <c r="G23" s="471" t="e">
        <f t="shared" si="1"/>
        <v>#DIV/0!</v>
      </c>
      <c r="H23" s="195" t="s">
        <v>177</v>
      </c>
      <c r="I23" s="357">
        <f>SUM(O9,O12:O16,O68)-5000000</f>
        <v>825003780.03999996</v>
      </c>
      <c r="J23" s="246" t="s">
        <v>113</v>
      </c>
      <c r="K23" s="247" t="s">
        <v>90</v>
      </c>
      <c r="L23" s="507">
        <v>1.55E-2</v>
      </c>
      <c r="M23" s="507"/>
      <c r="N23" s="344" t="s">
        <v>105</v>
      </c>
      <c r="O23" s="248">
        <f>ROUNDUP(SUM(I23*L23),-3)</f>
        <v>12788000</v>
      </c>
      <c r="P23" s="37" t="s">
        <v>113</v>
      </c>
    </row>
    <row r="24" spans="1:16" s="22" customFormat="1" ht="15.95" customHeight="1">
      <c r="A24" s="30"/>
      <c r="B24" s="301"/>
      <c r="C24" s="547"/>
      <c r="D24" s="492"/>
      <c r="E24" s="501"/>
      <c r="F24" s="501">
        <f t="shared" si="2"/>
        <v>0</v>
      </c>
      <c r="G24" s="471" t="e">
        <f t="shared" si="1"/>
        <v>#DIV/0!</v>
      </c>
      <c r="H24" s="127" t="s">
        <v>157</v>
      </c>
      <c r="I24" s="39">
        <f>I23</f>
        <v>825003780.03999996</v>
      </c>
      <c r="J24" s="128" t="s">
        <v>113</v>
      </c>
      <c r="K24" s="55" t="s">
        <v>90</v>
      </c>
      <c r="L24" s="505">
        <v>6.8999999999999999E-3</v>
      </c>
      <c r="M24" s="505"/>
      <c r="N24" s="343" t="s">
        <v>105</v>
      </c>
      <c r="O24" s="248">
        <f>ROUNDUP(SUM(I24*L24),-3)</f>
        <v>5693000</v>
      </c>
      <c r="P24" s="57" t="s">
        <v>113</v>
      </c>
    </row>
    <row r="25" spans="1:16" s="22" customFormat="1" ht="15.95" customHeight="1">
      <c r="A25" s="30" t="s">
        <v>124</v>
      </c>
      <c r="B25" s="301"/>
      <c r="C25" s="490" t="s">
        <v>236</v>
      </c>
      <c r="D25" s="493">
        <v>300</v>
      </c>
      <c r="E25" s="466">
        <f>+O25/1000</f>
        <v>180</v>
      </c>
      <c r="F25" s="466">
        <f t="shared" si="2"/>
        <v>-120</v>
      </c>
      <c r="G25" s="464">
        <f t="shared" si="1"/>
        <v>-40</v>
      </c>
      <c r="H25" s="126"/>
      <c r="I25" s="33"/>
      <c r="J25" s="70"/>
      <c r="K25" s="303"/>
      <c r="L25" s="303" t="s">
        <v>125</v>
      </c>
      <c r="M25" s="303"/>
      <c r="N25" s="303"/>
      <c r="O25" s="33">
        <f>SUM(O26:O26)</f>
        <v>180000</v>
      </c>
      <c r="P25" s="29" t="s">
        <v>113</v>
      </c>
    </row>
    <row r="26" spans="1:16" s="22" customFormat="1" ht="15.95" customHeight="1" thickBot="1">
      <c r="A26" s="30"/>
      <c r="B26" s="72"/>
      <c r="C26" s="546"/>
      <c r="D26" s="539"/>
      <c r="E26" s="470"/>
      <c r="F26" s="470"/>
      <c r="G26" s="506"/>
      <c r="H26" s="360" t="s">
        <v>310</v>
      </c>
      <c r="I26" s="356">
        <v>180000</v>
      </c>
      <c r="J26" s="361" t="s">
        <v>113</v>
      </c>
      <c r="K26" s="351" t="s">
        <v>90</v>
      </c>
      <c r="L26" s="350">
        <v>1</v>
      </c>
      <c r="M26" s="350" t="s">
        <v>93</v>
      </c>
      <c r="N26" s="352" t="s">
        <v>105</v>
      </c>
      <c r="O26" s="356">
        <f>+I26*L26</f>
        <v>180000</v>
      </c>
      <c r="P26" s="353" t="s">
        <v>113</v>
      </c>
    </row>
    <row r="27" spans="1:16" s="22" customFormat="1" ht="20.100000000000001" customHeight="1">
      <c r="A27" s="13"/>
      <c r="B27" s="130" t="s">
        <v>104</v>
      </c>
      <c r="C27" s="121" t="s">
        <v>131</v>
      </c>
      <c r="D27" s="122">
        <f>SUM(D28,D33,D35)</f>
        <v>18620</v>
      </c>
      <c r="E27" s="123">
        <f>SUM(E28:E39)</f>
        <v>16920</v>
      </c>
      <c r="F27" s="123">
        <f>+E27-D27</f>
        <v>-1700</v>
      </c>
      <c r="G27" s="124">
        <f>+F27/D27*100</f>
        <v>-9.1299677765843175</v>
      </c>
      <c r="H27" s="251"/>
      <c r="I27" s="248"/>
      <c r="J27" s="246"/>
      <c r="K27" s="344"/>
      <c r="L27" s="344"/>
      <c r="M27" s="344"/>
      <c r="N27" s="344"/>
      <c r="O27" s="249">
        <f>SUM(O28,O33,O35)</f>
        <v>16920000</v>
      </c>
      <c r="P27" s="37" t="s">
        <v>113</v>
      </c>
    </row>
    <row r="28" spans="1:16" s="22" customFormat="1" ht="15.95" customHeight="1">
      <c r="A28" s="30"/>
      <c r="B28" s="309" t="s">
        <v>108</v>
      </c>
      <c r="C28" s="490" t="s">
        <v>257</v>
      </c>
      <c r="D28" s="493">
        <v>2900</v>
      </c>
      <c r="E28" s="466">
        <f>+O28/1000</f>
        <v>1400</v>
      </c>
      <c r="F28" s="466">
        <f>+E28-D28</f>
        <v>-1500</v>
      </c>
      <c r="G28" s="472">
        <f>+F28/D28*100</f>
        <v>-51.724137931034484</v>
      </c>
      <c r="H28" s="131"/>
      <c r="I28" s="33"/>
      <c r="J28" s="70"/>
      <c r="K28" s="303"/>
      <c r="L28" s="414" t="s">
        <v>125</v>
      </c>
      <c r="M28" s="414"/>
      <c r="N28" s="414"/>
      <c r="O28" s="33">
        <f>SUM(O29:O32)</f>
        <v>1400000</v>
      </c>
      <c r="P28" s="29" t="s">
        <v>113</v>
      </c>
    </row>
    <row r="29" spans="1:16" s="22" customFormat="1" ht="15.95" customHeight="1">
      <c r="A29" s="30"/>
      <c r="B29" s="301"/>
      <c r="C29" s="491"/>
      <c r="D29" s="503"/>
      <c r="E29" s="469"/>
      <c r="F29" s="469"/>
      <c r="G29" s="473"/>
      <c r="H29" s="244" t="s">
        <v>252</v>
      </c>
      <c r="I29" s="248">
        <v>100000</v>
      </c>
      <c r="J29" s="246" t="s">
        <v>113</v>
      </c>
      <c r="K29" s="247" t="s">
        <v>90</v>
      </c>
      <c r="L29" s="344">
        <v>6</v>
      </c>
      <c r="M29" s="344" t="s">
        <v>93</v>
      </c>
      <c r="N29" s="250" t="s">
        <v>105</v>
      </c>
      <c r="O29" s="248">
        <f>SUM(I29*L29)</f>
        <v>600000</v>
      </c>
      <c r="P29" s="37" t="s">
        <v>113</v>
      </c>
    </row>
    <row r="30" spans="1:16" s="22" customFormat="1" ht="15.95" customHeight="1">
      <c r="A30" s="30"/>
      <c r="B30" s="301"/>
      <c r="C30" s="491"/>
      <c r="D30" s="503"/>
      <c r="E30" s="469"/>
      <c r="F30" s="469"/>
      <c r="G30" s="473"/>
      <c r="H30" s="195" t="s">
        <v>150</v>
      </c>
      <c r="I30" s="248">
        <v>100000</v>
      </c>
      <c r="J30" s="246" t="s">
        <v>113</v>
      </c>
      <c r="K30" s="247" t="s">
        <v>90</v>
      </c>
      <c r="L30" s="344">
        <v>4</v>
      </c>
      <c r="M30" s="344" t="s">
        <v>93</v>
      </c>
      <c r="N30" s="250" t="s">
        <v>105</v>
      </c>
      <c r="O30" s="248">
        <f>SUM(I30*L30)</f>
        <v>400000</v>
      </c>
      <c r="P30" s="37" t="s">
        <v>113</v>
      </c>
    </row>
    <row r="31" spans="1:16" s="22" customFormat="1" ht="15.95" customHeight="1">
      <c r="A31" s="132"/>
      <c r="B31" s="301"/>
      <c r="C31" s="491"/>
      <c r="D31" s="503"/>
      <c r="E31" s="469"/>
      <c r="F31" s="469"/>
      <c r="G31" s="473"/>
      <c r="H31" s="195" t="s">
        <v>316</v>
      </c>
      <c r="I31" s="248">
        <v>100000</v>
      </c>
      <c r="J31" s="246" t="s">
        <v>113</v>
      </c>
      <c r="K31" s="247" t="s">
        <v>90</v>
      </c>
      <c r="L31" s="344">
        <v>1</v>
      </c>
      <c r="M31" s="344" t="s">
        <v>93</v>
      </c>
      <c r="N31" s="250" t="s">
        <v>105</v>
      </c>
      <c r="O31" s="248">
        <f>SUM(I31*L31)</f>
        <v>100000</v>
      </c>
      <c r="P31" s="37" t="s">
        <v>113</v>
      </c>
    </row>
    <row r="32" spans="1:16" s="22" customFormat="1" ht="15.95" customHeight="1">
      <c r="A32" s="132"/>
      <c r="B32" s="301"/>
      <c r="C32" s="504"/>
      <c r="D32" s="494"/>
      <c r="E32" s="467"/>
      <c r="F32" s="467"/>
      <c r="G32" s="474"/>
      <c r="H32" s="127" t="s">
        <v>308</v>
      </c>
      <c r="I32" s="39">
        <v>300000</v>
      </c>
      <c r="J32" s="128" t="s">
        <v>113</v>
      </c>
      <c r="K32" s="55" t="s">
        <v>90</v>
      </c>
      <c r="L32" s="343">
        <v>1</v>
      </c>
      <c r="M32" s="343" t="s">
        <v>93</v>
      </c>
      <c r="N32" s="56" t="s">
        <v>105</v>
      </c>
      <c r="O32" s="39">
        <f>+I32*L32</f>
        <v>300000</v>
      </c>
      <c r="P32" s="57" t="s">
        <v>113</v>
      </c>
    </row>
    <row r="33" spans="1:16" s="22" customFormat="1" ht="15.95" customHeight="1">
      <c r="A33" s="162" t="s">
        <v>424</v>
      </c>
      <c r="B33" s="309" t="s">
        <v>425</v>
      </c>
      <c r="C33" s="490" t="s">
        <v>246</v>
      </c>
      <c r="D33" s="544">
        <v>0</v>
      </c>
      <c r="E33" s="466">
        <f>O33/1000</f>
        <v>0</v>
      </c>
      <c r="F33" s="466">
        <f>E33-D33</f>
        <v>0</v>
      </c>
      <c r="G33" s="464">
        <v>0</v>
      </c>
      <c r="H33" s="277"/>
      <c r="I33" s="33"/>
      <c r="J33" s="70"/>
      <c r="K33" s="303"/>
      <c r="L33" s="414" t="s">
        <v>125</v>
      </c>
      <c r="M33" s="414"/>
      <c r="N33" s="414"/>
      <c r="O33" s="33">
        <f>SUM(O34:O34)</f>
        <v>0</v>
      </c>
      <c r="P33" s="29" t="s">
        <v>113</v>
      </c>
    </row>
    <row r="34" spans="1:16" s="22" customFormat="1" ht="15.95" customHeight="1">
      <c r="A34" s="13"/>
      <c r="B34" s="309" t="s">
        <v>426</v>
      </c>
      <c r="C34" s="491"/>
      <c r="D34" s="545"/>
      <c r="E34" s="469"/>
      <c r="F34" s="469"/>
      <c r="G34" s="468"/>
      <c r="H34" s="244" t="s">
        <v>317</v>
      </c>
      <c r="I34" s="248">
        <v>0</v>
      </c>
      <c r="J34" s="246" t="s">
        <v>113</v>
      </c>
      <c r="K34" s="247" t="s">
        <v>90</v>
      </c>
      <c r="L34" s="344">
        <v>5</v>
      </c>
      <c r="M34" s="344" t="s">
        <v>93</v>
      </c>
      <c r="N34" s="250" t="s">
        <v>105</v>
      </c>
      <c r="O34" s="248">
        <f>SUM(I34*L34)</f>
        <v>0</v>
      </c>
      <c r="P34" s="37" t="s">
        <v>113</v>
      </c>
    </row>
    <row r="35" spans="1:16" s="22" customFormat="1" ht="15.95" customHeight="1">
      <c r="A35" s="30"/>
      <c r="B35" s="301"/>
      <c r="C35" s="516" t="s">
        <v>96</v>
      </c>
      <c r="D35" s="493">
        <v>15720</v>
      </c>
      <c r="E35" s="466">
        <f>+O35/1000</f>
        <v>15520</v>
      </c>
      <c r="F35" s="466">
        <f>+E35-D35</f>
        <v>-200</v>
      </c>
      <c r="G35" s="464">
        <f>+F35/D35*100</f>
        <v>-1.2722646310432568</v>
      </c>
      <c r="H35" s="131"/>
      <c r="I35" s="33"/>
      <c r="J35" s="70"/>
      <c r="K35" s="303"/>
      <c r="L35" s="414" t="s">
        <v>125</v>
      </c>
      <c r="M35" s="414"/>
      <c r="N35" s="414"/>
      <c r="O35" s="33">
        <f>SUM(O36:O39)</f>
        <v>15520000</v>
      </c>
      <c r="P35" s="29" t="s">
        <v>113</v>
      </c>
    </row>
    <row r="36" spans="1:16" s="22" customFormat="1" ht="15.95" customHeight="1">
      <c r="A36" s="30"/>
      <c r="B36" s="301"/>
      <c r="C36" s="513"/>
      <c r="D36" s="503"/>
      <c r="E36" s="469"/>
      <c r="F36" s="469"/>
      <c r="G36" s="468"/>
      <c r="H36" s="244" t="s">
        <v>266</v>
      </c>
      <c r="I36" s="248">
        <v>1300000</v>
      </c>
      <c r="J36" s="246" t="s">
        <v>113</v>
      </c>
      <c r="K36" s="247" t="s">
        <v>90</v>
      </c>
      <c r="L36" s="344">
        <v>5</v>
      </c>
      <c r="M36" s="344" t="s">
        <v>93</v>
      </c>
      <c r="N36" s="250" t="s">
        <v>105</v>
      </c>
      <c r="O36" s="248">
        <f>SUM(I36*L36)</f>
        <v>6500000</v>
      </c>
      <c r="P36" s="37" t="s">
        <v>113</v>
      </c>
    </row>
    <row r="37" spans="1:16" s="22" customFormat="1" ht="15.95" customHeight="1">
      <c r="A37" s="30"/>
      <c r="B37" s="301"/>
      <c r="C37" s="513"/>
      <c r="D37" s="503"/>
      <c r="E37" s="469"/>
      <c r="F37" s="469">
        <f>+E37-D37</f>
        <v>0</v>
      </c>
      <c r="G37" s="468" t="e">
        <f>+F37/D37*100</f>
        <v>#DIV/0!</v>
      </c>
      <c r="H37" s="244" t="s">
        <v>373</v>
      </c>
      <c r="I37" s="248">
        <v>513750</v>
      </c>
      <c r="J37" s="246" t="s">
        <v>113</v>
      </c>
      <c r="K37" s="247" t="s">
        <v>90</v>
      </c>
      <c r="L37" s="344">
        <v>16</v>
      </c>
      <c r="M37" s="344" t="s">
        <v>93</v>
      </c>
      <c r="N37" s="250" t="s">
        <v>105</v>
      </c>
      <c r="O37" s="248">
        <f>SUM(I37*L37)</f>
        <v>8220000</v>
      </c>
      <c r="P37" s="37" t="s">
        <v>113</v>
      </c>
    </row>
    <row r="38" spans="1:16" s="22" customFormat="1" ht="15.95" customHeight="1">
      <c r="A38" s="30"/>
      <c r="B38" s="301"/>
      <c r="C38" s="513"/>
      <c r="D38" s="503"/>
      <c r="E38" s="469"/>
      <c r="F38" s="469"/>
      <c r="G38" s="468"/>
      <c r="H38" s="244" t="s">
        <v>438</v>
      </c>
      <c r="I38" s="248">
        <v>100000</v>
      </c>
      <c r="J38" s="246" t="s">
        <v>113</v>
      </c>
      <c r="K38" s="247" t="s">
        <v>90</v>
      </c>
      <c r="L38" s="344">
        <v>2</v>
      </c>
      <c r="M38" s="344" t="s">
        <v>93</v>
      </c>
      <c r="N38" s="250" t="s">
        <v>105</v>
      </c>
      <c r="O38" s="248">
        <f>SUM(I38*L38)</f>
        <v>200000</v>
      </c>
      <c r="P38" s="37" t="s">
        <v>113</v>
      </c>
    </row>
    <row r="39" spans="1:16" s="22" customFormat="1" ht="15.95" customHeight="1">
      <c r="A39" s="30"/>
      <c r="B39" s="301"/>
      <c r="C39" s="513"/>
      <c r="D39" s="503"/>
      <c r="E39" s="469"/>
      <c r="F39" s="469">
        <f>+E39-D39</f>
        <v>0</v>
      </c>
      <c r="G39" s="468" t="e">
        <f>+F39/D39*100</f>
        <v>#DIV/0!</v>
      </c>
      <c r="H39" s="244" t="s">
        <v>280</v>
      </c>
      <c r="I39" s="248">
        <v>100000</v>
      </c>
      <c r="J39" s="246" t="s">
        <v>113</v>
      </c>
      <c r="K39" s="247" t="s">
        <v>90</v>
      </c>
      <c r="L39" s="344">
        <v>6</v>
      </c>
      <c r="M39" s="344" t="s">
        <v>93</v>
      </c>
      <c r="N39" s="250" t="s">
        <v>105</v>
      </c>
      <c r="O39" s="248">
        <f>SUM(I39*L39)</f>
        <v>600000</v>
      </c>
      <c r="P39" s="37" t="s">
        <v>113</v>
      </c>
    </row>
    <row r="40" spans="1:16" s="22" customFormat="1" ht="20.100000000000001" customHeight="1">
      <c r="A40" s="30"/>
      <c r="B40" s="77" t="s">
        <v>112</v>
      </c>
      <c r="C40" s="134" t="s">
        <v>131</v>
      </c>
      <c r="D40" s="135">
        <f>SUM(D41:D53,D54:D70)</f>
        <v>337604</v>
      </c>
      <c r="E40" s="136">
        <f>SUM(E41:E70)</f>
        <v>306664</v>
      </c>
      <c r="F40" s="136">
        <f>E40-D40</f>
        <v>-30940</v>
      </c>
      <c r="G40" s="137">
        <f>+F40/D40*100</f>
        <v>-9.1645833580170848</v>
      </c>
      <c r="H40" s="131"/>
      <c r="I40" s="33"/>
      <c r="J40" s="70"/>
      <c r="K40" s="70"/>
      <c r="L40" s="70"/>
      <c r="M40" s="70"/>
      <c r="N40" s="70"/>
      <c r="O40" s="205">
        <f>SUM(O41,O43,O50,O54,O62,O59)</f>
        <v>306664000</v>
      </c>
      <c r="P40" s="90" t="s">
        <v>113</v>
      </c>
    </row>
    <row r="41" spans="1:16" s="22" customFormat="1" ht="15.95" customHeight="1">
      <c r="A41" s="30"/>
      <c r="B41" s="301"/>
      <c r="C41" s="516" t="s">
        <v>134</v>
      </c>
      <c r="D41" s="493">
        <v>200</v>
      </c>
      <c r="E41" s="466">
        <f>+O41/1000</f>
        <v>200</v>
      </c>
      <c r="F41" s="466">
        <f>+E41-D41</f>
        <v>0</v>
      </c>
      <c r="G41" s="464">
        <f>+F41/D41*100</f>
        <v>0</v>
      </c>
      <c r="H41" s="131"/>
      <c r="I41" s="33"/>
      <c r="J41" s="70"/>
      <c r="K41" s="303"/>
      <c r="L41" s="303" t="s">
        <v>125</v>
      </c>
      <c r="M41" s="303"/>
      <c r="N41" s="303"/>
      <c r="O41" s="33">
        <f>SUM(O42)</f>
        <v>200000</v>
      </c>
      <c r="P41" s="29" t="s">
        <v>113</v>
      </c>
    </row>
    <row r="42" spans="1:16" s="22" customFormat="1" ht="15.95" customHeight="1">
      <c r="A42" s="30"/>
      <c r="B42" s="138"/>
      <c r="C42" s="514"/>
      <c r="D42" s="494"/>
      <c r="E42" s="467"/>
      <c r="F42" s="467">
        <f>+E42-D42</f>
        <v>0</v>
      </c>
      <c r="G42" s="465" t="e">
        <f>+F42/D42*100</f>
        <v>#DIV/0!</v>
      </c>
      <c r="H42" s="139" t="s">
        <v>211</v>
      </c>
      <c r="I42" s="39">
        <v>50000</v>
      </c>
      <c r="J42" s="128" t="s">
        <v>113</v>
      </c>
      <c r="K42" s="55" t="s">
        <v>90</v>
      </c>
      <c r="L42" s="343">
        <v>4</v>
      </c>
      <c r="M42" s="343" t="s">
        <v>93</v>
      </c>
      <c r="N42" s="56" t="s">
        <v>105</v>
      </c>
      <c r="O42" s="39">
        <f>SUM(I42*L42)</f>
        <v>200000</v>
      </c>
      <c r="P42" s="57" t="s">
        <v>113</v>
      </c>
    </row>
    <row r="43" spans="1:16" s="22" customFormat="1" ht="15.95" customHeight="1">
      <c r="A43" s="30"/>
      <c r="B43" s="301"/>
      <c r="C43" s="511" t="s">
        <v>30</v>
      </c>
      <c r="D43" s="493">
        <v>193414</v>
      </c>
      <c r="E43" s="466">
        <f>+O43/1000</f>
        <v>193414</v>
      </c>
      <c r="F43" s="466">
        <f>+E43-D43</f>
        <v>0</v>
      </c>
      <c r="G43" s="464">
        <f>+F43/D43*100</f>
        <v>0</v>
      </c>
      <c r="H43" s="131"/>
      <c r="I43" s="33"/>
      <c r="J43" s="70"/>
      <c r="K43" s="70"/>
      <c r="L43" s="414" t="s">
        <v>125</v>
      </c>
      <c r="M43" s="414"/>
      <c r="N43" s="414"/>
      <c r="O43" s="28">
        <f>SUM(O44:O49)</f>
        <v>193414000</v>
      </c>
      <c r="P43" s="29" t="s">
        <v>113</v>
      </c>
    </row>
    <row r="44" spans="1:16" s="22" customFormat="1" ht="15.95" customHeight="1">
      <c r="A44" s="30"/>
      <c r="B44" s="301"/>
      <c r="C44" s="512"/>
      <c r="D44" s="503"/>
      <c r="E44" s="469"/>
      <c r="F44" s="469"/>
      <c r="G44" s="468"/>
      <c r="H44" s="244" t="s">
        <v>275</v>
      </c>
      <c r="I44" s="248">
        <v>12112000</v>
      </c>
      <c r="J44" s="246" t="s">
        <v>98</v>
      </c>
      <c r="K44" s="344" t="s">
        <v>90</v>
      </c>
      <c r="L44" s="344">
        <v>12</v>
      </c>
      <c r="M44" s="344" t="s">
        <v>98</v>
      </c>
      <c r="N44" s="344" t="s">
        <v>106</v>
      </c>
      <c r="O44" s="252">
        <f>I44*L44</f>
        <v>145344000</v>
      </c>
      <c r="P44" s="37" t="s">
        <v>113</v>
      </c>
    </row>
    <row r="45" spans="1:16" s="22" customFormat="1" ht="15.95" customHeight="1">
      <c r="A45" s="30"/>
      <c r="B45" s="301"/>
      <c r="C45" s="513"/>
      <c r="D45" s="503"/>
      <c r="E45" s="469"/>
      <c r="F45" s="469">
        <f>+E45-D45</f>
        <v>0</v>
      </c>
      <c r="G45" s="468" t="e">
        <f>+F45/D45*100</f>
        <v>#DIV/0!</v>
      </c>
      <c r="H45" s="244" t="s">
        <v>67</v>
      </c>
      <c r="I45" s="248">
        <v>2170000</v>
      </c>
      <c r="J45" s="246" t="s">
        <v>113</v>
      </c>
      <c r="K45" s="247" t="s">
        <v>90</v>
      </c>
      <c r="L45" s="344">
        <v>6</v>
      </c>
      <c r="M45" s="344" t="s">
        <v>93</v>
      </c>
      <c r="N45" s="250" t="s">
        <v>105</v>
      </c>
      <c r="O45" s="248">
        <f>SUM(I45*L45)</f>
        <v>13020000</v>
      </c>
      <c r="P45" s="37" t="s">
        <v>113</v>
      </c>
    </row>
    <row r="46" spans="1:16" s="22" customFormat="1" ht="15.95" customHeight="1">
      <c r="A46" s="30"/>
      <c r="B46" s="301"/>
      <c r="C46" s="513"/>
      <c r="D46" s="503"/>
      <c r="E46" s="469"/>
      <c r="F46" s="469"/>
      <c r="G46" s="468"/>
      <c r="H46" s="244" t="s">
        <v>283</v>
      </c>
      <c r="I46" s="248">
        <v>3014000</v>
      </c>
      <c r="J46" s="246" t="s">
        <v>113</v>
      </c>
      <c r="K46" s="247" t="s">
        <v>90</v>
      </c>
      <c r="L46" s="344">
        <v>5</v>
      </c>
      <c r="M46" s="344" t="s">
        <v>93</v>
      </c>
      <c r="N46" s="250" t="s">
        <v>105</v>
      </c>
      <c r="O46" s="248">
        <f>SUM(I46*L46)</f>
        <v>15070000</v>
      </c>
      <c r="P46" s="37" t="s">
        <v>113</v>
      </c>
    </row>
    <row r="47" spans="1:16" s="22" customFormat="1" ht="15.95" customHeight="1">
      <c r="A47" s="30"/>
      <c r="B47" s="301"/>
      <c r="C47" s="513"/>
      <c r="D47" s="503"/>
      <c r="E47" s="469"/>
      <c r="F47" s="469">
        <f>+E47-D47</f>
        <v>0</v>
      </c>
      <c r="G47" s="468" t="e">
        <f>+F47/D47*100</f>
        <v>#DIV/0!</v>
      </c>
      <c r="H47" s="244" t="s">
        <v>399</v>
      </c>
      <c r="I47" s="248">
        <v>930000</v>
      </c>
      <c r="J47" s="246" t="s">
        <v>113</v>
      </c>
      <c r="K47" s="247" t="s">
        <v>90</v>
      </c>
      <c r="L47" s="344">
        <v>12</v>
      </c>
      <c r="M47" s="344" t="s">
        <v>98</v>
      </c>
      <c r="N47" s="250" t="s">
        <v>105</v>
      </c>
      <c r="O47" s="248">
        <f>SUM(I47*L47)</f>
        <v>11160000</v>
      </c>
      <c r="P47" s="37" t="s">
        <v>113</v>
      </c>
    </row>
    <row r="48" spans="1:16" s="22" customFormat="1" ht="15.95" customHeight="1">
      <c r="A48" s="30"/>
      <c r="B48" s="301"/>
      <c r="C48" s="513"/>
      <c r="D48" s="503"/>
      <c r="E48" s="469"/>
      <c r="F48" s="469"/>
      <c r="G48" s="468"/>
      <c r="H48" s="244" t="s">
        <v>160</v>
      </c>
      <c r="I48" s="248">
        <v>400000</v>
      </c>
      <c r="J48" s="246" t="s">
        <v>113</v>
      </c>
      <c r="K48" s="247" t="s">
        <v>90</v>
      </c>
      <c r="L48" s="344">
        <v>12</v>
      </c>
      <c r="M48" s="344" t="s">
        <v>98</v>
      </c>
      <c r="N48" s="250" t="s">
        <v>105</v>
      </c>
      <c r="O48" s="248">
        <f>SUM(I48*L48)</f>
        <v>4800000</v>
      </c>
      <c r="P48" s="37" t="s">
        <v>113</v>
      </c>
    </row>
    <row r="49" spans="1:16" s="22" customFormat="1" ht="15.95" customHeight="1">
      <c r="A49" s="30"/>
      <c r="B49" s="301"/>
      <c r="C49" s="514"/>
      <c r="D49" s="494"/>
      <c r="E49" s="467"/>
      <c r="F49" s="467">
        <f t="shared" ref="F49:F54" si="3">+E49-D49</f>
        <v>0</v>
      </c>
      <c r="G49" s="465" t="e">
        <f t="shared" ref="G49:G54" si="4">+F49/D49*100</f>
        <v>#DIV/0!</v>
      </c>
      <c r="H49" s="139" t="s">
        <v>148</v>
      </c>
      <c r="I49" s="39">
        <v>335000</v>
      </c>
      <c r="J49" s="128" t="s">
        <v>113</v>
      </c>
      <c r="K49" s="55" t="s">
        <v>90</v>
      </c>
      <c r="L49" s="343">
        <v>12</v>
      </c>
      <c r="M49" s="343" t="s">
        <v>98</v>
      </c>
      <c r="N49" s="56" t="s">
        <v>105</v>
      </c>
      <c r="O49" s="39">
        <f>SUM(I49*L49)</f>
        <v>4020000</v>
      </c>
      <c r="P49" s="57" t="s">
        <v>113</v>
      </c>
    </row>
    <row r="50" spans="1:16" s="22" customFormat="1" ht="15.95" customHeight="1">
      <c r="A50" s="30"/>
      <c r="B50" s="301"/>
      <c r="C50" s="516" t="s">
        <v>159</v>
      </c>
      <c r="D50" s="493">
        <v>8220</v>
      </c>
      <c r="E50" s="466">
        <f>O50/1000</f>
        <v>7020</v>
      </c>
      <c r="F50" s="466">
        <f t="shared" si="3"/>
        <v>-1200</v>
      </c>
      <c r="G50" s="464">
        <f t="shared" si="4"/>
        <v>-14.5985401459854</v>
      </c>
      <c r="H50" s="131"/>
      <c r="I50" s="33"/>
      <c r="J50" s="70"/>
      <c r="K50" s="70"/>
      <c r="L50" s="414" t="s">
        <v>125</v>
      </c>
      <c r="M50" s="414"/>
      <c r="N50" s="414"/>
      <c r="O50" s="28">
        <f>SUM(O51:O53)</f>
        <v>7020000</v>
      </c>
      <c r="P50" s="29" t="s">
        <v>113</v>
      </c>
    </row>
    <row r="51" spans="1:16" s="22" customFormat="1" ht="15.95" customHeight="1">
      <c r="A51" s="30"/>
      <c r="B51" s="301"/>
      <c r="C51" s="513"/>
      <c r="D51" s="503"/>
      <c r="E51" s="469"/>
      <c r="F51" s="469">
        <f t="shared" si="3"/>
        <v>0</v>
      </c>
      <c r="G51" s="468" t="e">
        <f t="shared" si="4"/>
        <v>#DIV/0!</v>
      </c>
      <c r="H51" s="244" t="s">
        <v>46</v>
      </c>
      <c r="I51" s="248">
        <v>300000</v>
      </c>
      <c r="J51" s="246" t="s">
        <v>113</v>
      </c>
      <c r="K51" s="247" t="s">
        <v>90</v>
      </c>
      <c r="L51" s="344">
        <v>12</v>
      </c>
      <c r="M51" s="344" t="s">
        <v>98</v>
      </c>
      <c r="N51" s="250" t="s">
        <v>105</v>
      </c>
      <c r="O51" s="248">
        <f>SUM(I51*L51)</f>
        <v>3600000</v>
      </c>
      <c r="P51" s="37" t="s">
        <v>113</v>
      </c>
    </row>
    <row r="52" spans="1:16" s="22" customFormat="1" ht="15.95" customHeight="1">
      <c r="A52" s="30"/>
      <c r="B52" s="301"/>
      <c r="C52" s="513"/>
      <c r="D52" s="503"/>
      <c r="E52" s="469"/>
      <c r="F52" s="469">
        <f t="shared" si="3"/>
        <v>0</v>
      </c>
      <c r="G52" s="468" t="e">
        <f t="shared" si="4"/>
        <v>#DIV/0!</v>
      </c>
      <c r="H52" s="244" t="s">
        <v>256</v>
      </c>
      <c r="I52" s="248">
        <v>235000</v>
      </c>
      <c r="J52" s="246" t="s">
        <v>113</v>
      </c>
      <c r="K52" s="247" t="s">
        <v>90</v>
      </c>
      <c r="L52" s="344">
        <v>12</v>
      </c>
      <c r="M52" s="344" t="s">
        <v>98</v>
      </c>
      <c r="N52" s="250" t="s">
        <v>105</v>
      </c>
      <c r="O52" s="248">
        <f>SUM(I52*L52)</f>
        <v>2820000</v>
      </c>
      <c r="P52" s="37" t="s">
        <v>113</v>
      </c>
    </row>
    <row r="53" spans="1:16" s="22" customFormat="1" ht="15.95" customHeight="1">
      <c r="A53" s="30"/>
      <c r="B53" s="301"/>
      <c r="C53" s="514"/>
      <c r="D53" s="494"/>
      <c r="E53" s="467"/>
      <c r="F53" s="467">
        <f t="shared" si="3"/>
        <v>0</v>
      </c>
      <c r="G53" s="465" t="e">
        <f t="shared" si="4"/>
        <v>#DIV/0!</v>
      </c>
      <c r="H53" s="139" t="s">
        <v>186</v>
      </c>
      <c r="I53" s="39">
        <v>50000</v>
      </c>
      <c r="J53" s="128" t="s">
        <v>113</v>
      </c>
      <c r="K53" s="55" t="s">
        <v>90</v>
      </c>
      <c r="L53" s="343">
        <v>12</v>
      </c>
      <c r="M53" s="343" t="s">
        <v>93</v>
      </c>
      <c r="N53" s="56" t="s">
        <v>105</v>
      </c>
      <c r="O53" s="39">
        <f>SUM(I53*L53)</f>
        <v>600000</v>
      </c>
      <c r="P53" s="57" t="s">
        <v>113</v>
      </c>
    </row>
    <row r="54" spans="1:16" s="22" customFormat="1" ht="15.95" customHeight="1">
      <c r="A54" s="142"/>
      <c r="B54" s="143"/>
      <c r="C54" s="490" t="s">
        <v>269</v>
      </c>
      <c r="D54" s="493">
        <v>62800</v>
      </c>
      <c r="E54" s="466">
        <f>+O54/1000</f>
        <v>40710</v>
      </c>
      <c r="F54" s="466">
        <f t="shared" si="3"/>
        <v>-22090</v>
      </c>
      <c r="G54" s="464">
        <f t="shared" si="4"/>
        <v>-35.175159235668794</v>
      </c>
      <c r="H54" s="131"/>
      <c r="I54" s="33"/>
      <c r="J54" s="70"/>
      <c r="K54" s="70"/>
      <c r="L54" s="414" t="s">
        <v>125</v>
      </c>
      <c r="M54" s="414"/>
      <c r="N54" s="414"/>
      <c r="O54" s="28">
        <f>SUM(O55:O58)</f>
        <v>40710000</v>
      </c>
      <c r="P54" s="29" t="s">
        <v>113</v>
      </c>
    </row>
    <row r="55" spans="1:16" s="22" customFormat="1" ht="15.95" customHeight="1">
      <c r="A55" s="30"/>
      <c r="B55" s="301"/>
      <c r="C55" s="491"/>
      <c r="D55" s="503"/>
      <c r="E55" s="469"/>
      <c r="F55" s="469"/>
      <c r="G55" s="468"/>
      <c r="H55" s="244" t="s">
        <v>294</v>
      </c>
      <c r="I55" s="248">
        <v>13000000</v>
      </c>
      <c r="J55" s="246" t="s">
        <v>113</v>
      </c>
      <c r="K55" s="247" t="s">
        <v>90</v>
      </c>
      <c r="L55" s="344">
        <v>2</v>
      </c>
      <c r="M55" s="344" t="s">
        <v>93</v>
      </c>
      <c r="N55" s="250" t="s">
        <v>105</v>
      </c>
      <c r="O55" s="248">
        <f>SUM(I55*L55)</f>
        <v>26000000</v>
      </c>
      <c r="P55" s="37" t="s">
        <v>113</v>
      </c>
    </row>
    <row r="56" spans="1:16" s="22" customFormat="1" ht="15.95" customHeight="1">
      <c r="A56" s="30"/>
      <c r="B56" s="301"/>
      <c r="C56" s="491"/>
      <c r="D56" s="503"/>
      <c r="E56" s="469"/>
      <c r="F56" s="469"/>
      <c r="G56" s="468"/>
      <c r="H56" s="244" t="s">
        <v>224</v>
      </c>
      <c r="I56" s="248">
        <v>12000000</v>
      </c>
      <c r="J56" s="246" t="s">
        <v>113</v>
      </c>
      <c r="K56" s="247" t="s">
        <v>90</v>
      </c>
      <c r="L56" s="344">
        <v>1</v>
      </c>
      <c r="M56" s="344" t="s">
        <v>93</v>
      </c>
      <c r="N56" s="250" t="s">
        <v>105</v>
      </c>
      <c r="O56" s="248">
        <f>SUM(I56*L56)</f>
        <v>12000000</v>
      </c>
      <c r="P56" s="37" t="s">
        <v>113</v>
      </c>
    </row>
    <row r="57" spans="1:16" s="22" customFormat="1" ht="15.95" customHeight="1">
      <c r="A57" s="30"/>
      <c r="B57" s="301"/>
      <c r="C57" s="491"/>
      <c r="D57" s="503"/>
      <c r="E57" s="469"/>
      <c r="F57" s="469"/>
      <c r="G57" s="468"/>
      <c r="H57" s="253" t="s">
        <v>318</v>
      </c>
      <c r="I57" s="248">
        <v>700000</v>
      </c>
      <c r="J57" s="246" t="s">
        <v>113</v>
      </c>
      <c r="K57" s="247" t="s">
        <v>90</v>
      </c>
      <c r="L57" s="344">
        <v>2</v>
      </c>
      <c r="M57" s="344" t="s">
        <v>93</v>
      </c>
      <c r="N57" s="344" t="s">
        <v>105</v>
      </c>
      <c r="O57" s="248">
        <f>SUM(I57*L57)</f>
        <v>1400000</v>
      </c>
      <c r="P57" s="37" t="s">
        <v>113</v>
      </c>
    </row>
    <row r="58" spans="1:16" s="22" customFormat="1" ht="15.95" customHeight="1">
      <c r="A58" s="30"/>
      <c r="B58" s="301"/>
      <c r="C58" s="504"/>
      <c r="D58" s="494"/>
      <c r="E58" s="467"/>
      <c r="F58" s="467"/>
      <c r="G58" s="465"/>
      <c r="H58" s="139" t="s">
        <v>278</v>
      </c>
      <c r="I58" s="39">
        <v>655000</v>
      </c>
      <c r="J58" s="128" t="s">
        <v>113</v>
      </c>
      <c r="K58" s="55" t="s">
        <v>90</v>
      </c>
      <c r="L58" s="343">
        <v>2</v>
      </c>
      <c r="M58" s="343" t="s">
        <v>114</v>
      </c>
      <c r="N58" s="56" t="s">
        <v>105</v>
      </c>
      <c r="O58" s="39">
        <f>SUM(I58*L58)</f>
        <v>1310000</v>
      </c>
      <c r="P58" s="57" t="s">
        <v>113</v>
      </c>
    </row>
    <row r="59" spans="1:16" s="22" customFormat="1" ht="15.95" customHeight="1">
      <c r="A59" s="142"/>
      <c r="B59" s="143"/>
      <c r="C59" s="516" t="s">
        <v>94</v>
      </c>
      <c r="D59" s="493">
        <v>1720</v>
      </c>
      <c r="E59" s="466">
        <f>+O59/1000</f>
        <v>2280</v>
      </c>
      <c r="F59" s="466">
        <f>+E59-D59</f>
        <v>560</v>
      </c>
      <c r="G59" s="464">
        <f>+F59/D59*100</f>
        <v>32.558139534883722</v>
      </c>
      <c r="H59" s="131"/>
      <c r="I59" s="33"/>
      <c r="J59" s="70"/>
      <c r="K59" s="303"/>
      <c r="L59" s="414" t="s">
        <v>125</v>
      </c>
      <c r="M59" s="414"/>
      <c r="N59" s="414"/>
      <c r="O59" s="33">
        <f>SUM(O60:O61)</f>
        <v>2280000</v>
      </c>
      <c r="P59" s="29" t="s">
        <v>113</v>
      </c>
    </row>
    <row r="60" spans="1:16" s="22" customFormat="1" ht="15.95" customHeight="1">
      <c r="A60" s="30"/>
      <c r="B60" s="301"/>
      <c r="C60" s="513"/>
      <c r="D60" s="503"/>
      <c r="E60" s="469"/>
      <c r="F60" s="469">
        <f>+E60-D60</f>
        <v>0</v>
      </c>
      <c r="G60" s="468" t="e">
        <f>+F60/D60*100</f>
        <v>#DIV/0!</v>
      </c>
      <c r="H60" s="244" t="s">
        <v>174</v>
      </c>
      <c r="I60" s="248">
        <v>40000</v>
      </c>
      <c r="J60" s="246" t="s">
        <v>113</v>
      </c>
      <c r="K60" s="344" t="s">
        <v>90</v>
      </c>
      <c r="L60" s="344">
        <v>12</v>
      </c>
      <c r="M60" s="344" t="s">
        <v>98</v>
      </c>
      <c r="N60" s="250" t="s">
        <v>105</v>
      </c>
      <c r="O60" s="248">
        <f>SUM(I60*L60)</f>
        <v>480000</v>
      </c>
      <c r="P60" s="37" t="s">
        <v>113</v>
      </c>
    </row>
    <row r="61" spans="1:16" s="22" customFormat="1" ht="15.95" customHeight="1">
      <c r="A61" s="30"/>
      <c r="B61" s="301"/>
      <c r="C61" s="514"/>
      <c r="D61" s="494"/>
      <c r="E61" s="467"/>
      <c r="F61" s="467">
        <f>+E61-D61</f>
        <v>0</v>
      </c>
      <c r="G61" s="465" t="e">
        <f>+F61/D61*100</f>
        <v>#DIV/0!</v>
      </c>
      <c r="H61" s="139" t="s">
        <v>255</v>
      </c>
      <c r="I61" s="39">
        <v>900000</v>
      </c>
      <c r="J61" s="128" t="s">
        <v>113</v>
      </c>
      <c r="K61" s="55" t="s">
        <v>90</v>
      </c>
      <c r="L61" s="343">
        <v>2</v>
      </c>
      <c r="M61" s="344" t="s">
        <v>319</v>
      </c>
      <c r="N61" s="56" t="s">
        <v>105</v>
      </c>
      <c r="O61" s="39">
        <f>SUM(I61*L61)</f>
        <v>1800000</v>
      </c>
      <c r="P61" s="57" t="s">
        <v>113</v>
      </c>
    </row>
    <row r="62" spans="1:16" s="22" customFormat="1" ht="15.95" customHeight="1">
      <c r="A62" s="13" t="s">
        <v>99</v>
      </c>
      <c r="B62" s="309" t="s">
        <v>112</v>
      </c>
      <c r="C62" s="490" t="s">
        <v>229</v>
      </c>
      <c r="D62" s="493">
        <v>71250</v>
      </c>
      <c r="E62" s="466">
        <f>+O62/1000</f>
        <v>63040</v>
      </c>
      <c r="F62" s="466">
        <f>E62-D62</f>
        <v>-8210</v>
      </c>
      <c r="G62" s="472">
        <f>+F62/D62*100</f>
        <v>-11.52280701754386</v>
      </c>
      <c r="H62" s="140"/>
      <c r="I62" s="141"/>
      <c r="J62" s="70"/>
      <c r="K62" s="303"/>
      <c r="L62" s="414" t="s">
        <v>125</v>
      </c>
      <c r="M62" s="414"/>
      <c r="N62" s="414"/>
      <c r="O62" s="33">
        <f>SUM(O63:O70)</f>
        <v>63040000</v>
      </c>
      <c r="P62" s="29" t="s">
        <v>113</v>
      </c>
    </row>
    <row r="63" spans="1:16" s="22" customFormat="1" ht="15.95" customHeight="1">
      <c r="A63" s="142"/>
      <c r="B63" s="143"/>
      <c r="C63" s="491"/>
      <c r="D63" s="503"/>
      <c r="E63" s="469"/>
      <c r="F63" s="469"/>
      <c r="G63" s="473"/>
      <c r="H63" s="244" t="s">
        <v>279</v>
      </c>
      <c r="I63" s="248">
        <v>280000</v>
      </c>
      <c r="J63" s="246" t="s">
        <v>113</v>
      </c>
      <c r="K63" s="247" t="s">
        <v>90</v>
      </c>
      <c r="L63" s="344">
        <v>18</v>
      </c>
      <c r="M63" s="344" t="s">
        <v>111</v>
      </c>
      <c r="N63" s="250" t="s">
        <v>105</v>
      </c>
      <c r="O63" s="248">
        <f>SUM(I63*L63)</f>
        <v>5040000</v>
      </c>
      <c r="P63" s="37" t="s">
        <v>113</v>
      </c>
    </row>
    <row r="64" spans="1:16" s="22" customFormat="1" ht="15.95" customHeight="1">
      <c r="A64" s="30"/>
      <c r="B64" s="301"/>
      <c r="C64" s="491"/>
      <c r="D64" s="503"/>
      <c r="E64" s="469"/>
      <c r="F64" s="469"/>
      <c r="G64" s="473"/>
      <c r="H64" s="244" t="s">
        <v>161</v>
      </c>
      <c r="I64" s="248">
        <v>2850000</v>
      </c>
      <c r="J64" s="246" t="s">
        <v>113</v>
      </c>
      <c r="K64" s="247" t="s">
        <v>90</v>
      </c>
      <c r="L64" s="344">
        <v>12</v>
      </c>
      <c r="M64" s="344" t="s">
        <v>311</v>
      </c>
      <c r="N64" s="250" t="s">
        <v>105</v>
      </c>
      <c r="O64" s="248">
        <f>SUM(I64*L64)</f>
        <v>34200000</v>
      </c>
      <c r="P64" s="37" t="s">
        <v>113</v>
      </c>
    </row>
    <row r="65" spans="1:16" s="22" customFormat="1" ht="15.95" customHeight="1">
      <c r="A65" s="30"/>
      <c r="B65" s="301"/>
      <c r="C65" s="491"/>
      <c r="D65" s="503"/>
      <c r="E65" s="469"/>
      <c r="F65" s="469"/>
      <c r="G65" s="473"/>
      <c r="H65" s="244" t="s">
        <v>70</v>
      </c>
      <c r="I65" s="248">
        <v>400000</v>
      </c>
      <c r="J65" s="246" t="s">
        <v>113</v>
      </c>
      <c r="K65" s="247" t="s">
        <v>90</v>
      </c>
      <c r="L65" s="344">
        <v>1</v>
      </c>
      <c r="M65" s="344" t="s">
        <v>93</v>
      </c>
      <c r="N65" s="250" t="s">
        <v>105</v>
      </c>
      <c r="O65" s="248">
        <f>SUM(I65*L65)</f>
        <v>400000</v>
      </c>
      <c r="P65" s="37" t="s">
        <v>113</v>
      </c>
    </row>
    <row r="66" spans="1:16" s="22" customFormat="1" ht="15.95" customHeight="1">
      <c r="A66" s="30"/>
      <c r="B66" s="301"/>
      <c r="C66" s="491"/>
      <c r="D66" s="503"/>
      <c r="E66" s="469"/>
      <c r="F66" s="469"/>
      <c r="G66" s="473"/>
      <c r="H66" s="244" t="s">
        <v>299</v>
      </c>
      <c r="I66" s="248">
        <v>1000000</v>
      </c>
      <c r="J66" s="246" t="s">
        <v>113</v>
      </c>
      <c r="K66" s="247" t="s">
        <v>90</v>
      </c>
      <c r="L66" s="344">
        <v>1</v>
      </c>
      <c r="M66" s="344" t="s">
        <v>93</v>
      </c>
      <c r="N66" s="250" t="s">
        <v>105</v>
      </c>
      <c r="O66" s="248">
        <f>SUM(I66*L66)</f>
        <v>1000000</v>
      </c>
      <c r="P66" s="37" t="s">
        <v>113</v>
      </c>
    </row>
    <row r="67" spans="1:16" s="22" customFormat="1" ht="15.95" customHeight="1">
      <c r="A67" s="30"/>
      <c r="B67" s="301"/>
      <c r="C67" s="491"/>
      <c r="D67" s="503"/>
      <c r="E67" s="469"/>
      <c r="F67" s="469"/>
      <c r="G67" s="473"/>
      <c r="H67" s="195" t="s">
        <v>184</v>
      </c>
      <c r="I67" s="248">
        <v>600000</v>
      </c>
      <c r="J67" s="246" t="s">
        <v>113</v>
      </c>
      <c r="K67" s="247" t="s">
        <v>90</v>
      </c>
      <c r="L67" s="344">
        <v>14</v>
      </c>
      <c r="M67" s="344" t="s">
        <v>111</v>
      </c>
      <c r="N67" s="250" t="s">
        <v>105</v>
      </c>
      <c r="O67" s="248">
        <f>+I67*L67</f>
        <v>8400000</v>
      </c>
      <c r="P67" s="37" t="s">
        <v>113</v>
      </c>
    </row>
    <row r="68" spans="1:16" s="22" customFormat="1" ht="15.95" customHeight="1">
      <c r="A68" s="30"/>
      <c r="B68" s="301"/>
      <c r="C68" s="491"/>
      <c r="D68" s="503"/>
      <c r="E68" s="469"/>
      <c r="F68" s="469"/>
      <c r="G68" s="473"/>
      <c r="H68" s="195" t="s">
        <v>285</v>
      </c>
      <c r="I68" s="248">
        <v>4200000</v>
      </c>
      <c r="J68" s="246" t="s">
        <v>113</v>
      </c>
      <c r="K68" s="247" t="s">
        <v>90</v>
      </c>
      <c r="L68" s="344">
        <v>3</v>
      </c>
      <c r="M68" s="344" t="s">
        <v>93</v>
      </c>
      <c r="N68" s="250" t="s">
        <v>105</v>
      </c>
      <c r="O68" s="248">
        <f>+I68*L68-200000</f>
        <v>12400000</v>
      </c>
      <c r="P68" s="37" t="s">
        <v>113</v>
      </c>
    </row>
    <row r="69" spans="1:16" s="22" customFormat="1" ht="15.95" customHeight="1">
      <c r="A69" s="30"/>
      <c r="B69" s="301"/>
      <c r="C69" s="491"/>
      <c r="D69" s="503"/>
      <c r="E69" s="469"/>
      <c r="F69" s="469"/>
      <c r="G69" s="473"/>
      <c r="H69" s="195" t="s">
        <v>420</v>
      </c>
      <c r="I69" s="248">
        <v>800000</v>
      </c>
      <c r="J69" s="246" t="s">
        <v>113</v>
      </c>
      <c r="K69" s="247" t="s">
        <v>90</v>
      </c>
      <c r="L69" s="344">
        <v>2</v>
      </c>
      <c r="M69" s="344" t="s">
        <v>93</v>
      </c>
      <c r="N69" s="250" t="s">
        <v>105</v>
      </c>
      <c r="O69" s="248">
        <f>+I69*L69</f>
        <v>1600000</v>
      </c>
      <c r="P69" s="37" t="s">
        <v>113</v>
      </c>
    </row>
    <row r="70" spans="1:16" s="22" customFormat="1" ht="15.95" customHeight="1">
      <c r="A70" s="74"/>
      <c r="B70" s="302"/>
      <c r="C70" s="504"/>
      <c r="D70" s="494"/>
      <c r="E70" s="467"/>
      <c r="F70" s="467"/>
      <c r="G70" s="474"/>
      <c r="H70" s="129" t="s">
        <v>309</v>
      </c>
      <c r="I70" s="248">
        <v>0</v>
      </c>
      <c r="J70" s="246" t="s">
        <v>113</v>
      </c>
      <c r="K70" s="247" t="s">
        <v>90</v>
      </c>
      <c r="L70" s="344">
        <v>3</v>
      </c>
      <c r="M70" s="344" t="s">
        <v>326</v>
      </c>
      <c r="N70" s="250" t="s">
        <v>105</v>
      </c>
      <c r="O70" s="248">
        <f>+I70*L70</f>
        <v>0</v>
      </c>
      <c r="P70" s="37" t="s">
        <v>113</v>
      </c>
    </row>
    <row r="71" spans="1:16" s="22" customFormat="1" ht="20.100000000000001" customHeight="1">
      <c r="A71" s="69" t="s">
        <v>129</v>
      </c>
      <c r="B71" s="391" t="s">
        <v>130</v>
      </c>
      <c r="C71" s="392"/>
      <c r="D71" s="169">
        <f>SUM(D72)</f>
        <v>721000</v>
      </c>
      <c r="E71" s="169">
        <f>SUM(E72)</f>
        <v>2000</v>
      </c>
      <c r="F71" s="170">
        <f>+E71-D71</f>
        <v>-719000</v>
      </c>
      <c r="G71" s="171">
        <f>+F71/D71*100</f>
        <v>-99.722607489597777</v>
      </c>
      <c r="H71" s="149"/>
      <c r="I71" s="83"/>
      <c r="J71" s="48"/>
      <c r="K71" s="304"/>
      <c r="L71" s="304"/>
      <c r="M71" s="304"/>
      <c r="N71" s="304"/>
      <c r="O71" s="164">
        <f>SUM(O73,O75,O77)</f>
        <v>2000000</v>
      </c>
      <c r="P71" s="50" t="s">
        <v>113</v>
      </c>
    </row>
    <row r="72" spans="1:16" s="22" customFormat="1" ht="20.100000000000001" customHeight="1">
      <c r="A72" s="13" t="s">
        <v>88</v>
      </c>
      <c r="B72" s="309" t="s">
        <v>91</v>
      </c>
      <c r="C72" s="292" t="s">
        <v>357</v>
      </c>
      <c r="D72" s="172">
        <f>SUM(D73:D78)</f>
        <v>721000</v>
      </c>
      <c r="E72" s="172">
        <f>SUM(E73:E78)</f>
        <v>2000</v>
      </c>
      <c r="F72" s="203">
        <f>+E72-D72</f>
        <v>-719000</v>
      </c>
      <c r="G72" s="320">
        <f>F72/D72*100</f>
        <v>-99.722607489597777</v>
      </c>
      <c r="H72" s="204"/>
      <c r="I72" s="83"/>
      <c r="J72" s="48"/>
      <c r="K72" s="84"/>
      <c r="L72" s="48"/>
      <c r="M72" s="48"/>
      <c r="N72" s="48"/>
      <c r="O72" s="49">
        <f>SUM(O73,O75,O77)</f>
        <v>2000000</v>
      </c>
      <c r="P72" s="50" t="s">
        <v>113</v>
      </c>
    </row>
    <row r="73" spans="1:16" s="22" customFormat="1" ht="16.5" customHeight="1">
      <c r="A73" s="13"/>
      <c r="B73" s="309"/>
      <c r="C73" s="491" t="s">
        <v>91</v>
      </c>
      <c r="D73" s="503">
        <v>710000</v>
      </c>
      <c r="E73" s="469">
        <f>+O74/1000</f>
        <v>0</v>
      </c>
      <c r="F73" s="469">
        <f>+E73-D73</f>
        <v>-710000</v>
      </c>
      <c r="G73" s="473">
        <f>F73/D73*100</f>
        <v>-100</v>
      </c>
      <c r="H73" s="254"/>
      <c r="I73" s="248"/>
      <c r="J73" s="246"/>
      <c r="K73" s="247"/>
      <c r="L73" s="344" t="s">
        <v>125</v>
      </c>
      <c r="M73" s="344"/>
      <c r="N73" s="344"/>
      <c r="O73" s="248">
        <f>SUM(O74:O74)</f>
        <v>0</v>
      </c>
      <c r="P73" s="37" t="s">
        <v>302</v>
      </c>
    </row>
    <row r="74" spans="1:16" s="22" customFormat="1" ht="16.5" customHeight="1">
      <c r="A74" s="30"/>
      <c r="B74" s="301"/>
      <c r="C74" s="504"/>
      <c r="D74" s="494"/>
      <c r="E74" s="467"/>
      <c r="F74" s="467"/>
      <c r="G74" s="474"/>
      <c r="H74" s="145" t="s">
        <v>347</v>
      </c>
      <c r="I74" s="39">
        <v>0</v>
      </c>
      <c r="J74" s="128" t="s">
        <v>113</v>
      </c>
      <c r="K74" s="55" t="s">
        <v>90</v>
      </c>
      <c r="L74" s="343">
        <v>2</v>
      </c>
      <c r="M74" s="343" t="s">
        <v>410</v>
      </c>
      <c r="N74" s="56" t="s">
        <v>105</v>
      </c>
      <c r="O74" s="39">
        <f>SUM(I74*L74)</f>
        <v>0</v>
      </c>
      <c r="P74" s="57" t="s">
        <v>113</v>
      </c>
    </row>
    <row r="75" spans="1:16" s="22" customFormat="1" ht="16.5" customHeight="1">
      <c r="A75" s="30"/>
      <c r="B75" s="301"/>
      <c r="C75" s="490" t="s">
        <v>265</v>
      </c>
      <c r="D75" s="493">
        <v>10000</v>
      </c>
      <c r="E75" s="466">
        <f>+O75/1000</f>
        <v>1000</v>
      </c>
      <c r="F75" s="466">
        <f>+E75-D75</f>
        <v>-9000</v>
      </c>
      <c r="G75" s="464">
        <f>+F75/D75*100</f>
        <v>-90</v>
      </c>
      <c r="H75" s="254"/>
      <c r="I75" s="248" t="s">
        <v>312</v>
      </c>
      <c r="J75" s="246"/>
      <c r="K75" s="247"/>
      <c r="L75" s="344" t="s">
        <v>125</v>
      </c>
      <c r="M75" s="344"/>
      <c r="N75" s="344"/>
      <c r="O75" s="248">
        <f>SUM(O76:O76)</f>
        <v>1000000</v>
      </c>
      <c r="P75" s="37" t="s">
        <v>113</v>
      </c>
    </row>
    <row r="76" spans="1:16" s="22" customFormat="1" ht="16.5" customHeight="1">
      <c r="A76" s="30"/>
      <c r="B76" s="301"/>
      <c r="C76" s="491"/>
      <c r="D76" s="503"/>
      <c r="E76" s="469"/>
      <c r="F76" s="469"/>
      <c r="G76" s="468"/>
      <c r="H76" s="129" t="s">
        <v>356</v>
      </c>
      <c r="I76" s="248">
        <v>1000000</v>
      </c>
      <c r="J76" s="246" t="s">
        <v>113</v>
      </c>
      <c r="K76" s="55" t="s">
        <v>90</v>
      </c>
      <c r="L76" s="344">
        <v>1</v>
      </c>
      <c r="M76" s="344" t="s">
        <v>410</v>
      </c>
      <c r="N76" s="250" t="s">
        <v>105</v>
      </c>
      <c r="O76" s="248">
        <f>SUM(I76*L76)</f>
        <v>1000000</v>
      </c>
      <c r="P76" s="37" t="s">
        <v>113</v>
      </c>
    </row>
    <row r="77" spans="1:16" s="22" customFormat="1" ht="16.5" customHeight="1">
      <c r="A77" s="30"/>
      <c r="B77" s="301"/>
      <c r="C77" s="487" t="s">
        <v>36</v>
      </c>
      <c r="D77" s="493">
        <v>1000</v>
      </c>
      <c r="E77" s="466">
        <f>+O77/1000</f>
        <v>1000</v>
      </c>
      <c r="F77" s="466">
        <f>+E77-D77</f>
        <v>0</v>
      </c>
      <c r="G77" s="464">
        <f>+F77/D77*100</f>
        <v>0</v>
      </c>
      <c r="H77" s="147"/>
      <c r="I77" s="33"/>
      <c r="J77" s="70"/>
      <c r="K77" s="40"/>
      <c r="L77" s="303" t="s">
        <v>125</v>
      </c>
      <c r="M77" s="303"/>
      <c r="N77" s="303"/>
      <c r="O77" s="33">
        <f>SUM(O78:O78)</f>
        <v>1000000</v>
      </c>
      <c r="P77" s="29" t="s">
        <v>113</v>
      </c>
    </row>
    <row r="78" spans="1:16" s="22" customFormat="1" ht="16.5" customHeight="1">
      <c r="A78" s="74"/>
      <c r="B78" s="302"/>
      <c r="C78" s="489"/>
      <c r="D78" s="494"/>
      <c r="E78" s="467"/>
      <c r="F78" s="467"/>
      <c r="G78" s="465"/>
      <c r="H78" s="145" t="s">
        <v>172</v>
      </c>
      <c r="I78" s="39">
        <v>500000</v>
      </c>
      <c r="J78" s="128" t="s">
        <v>113</v>
      </c>
      <c r="K78" s="55" t="s">
        <v>90</v>
      </c>
      <c r="L78" s="343">
        <v>2</v>
      </c>
      <c r="M78" s="343" t="s">
        <v>93</v>
      </c>
      <c r="N78" s="56" t="s">
        <v>105</v>
      </c>
      <c r="O78" s="39">
        <f>I78*L78</f>
        <v>1000000</v>
      </c>
      <c r="P78" s="57" t="s">
        <v>113</v>
      </c>
    </row>
    <row r="79" spans="1:16" ht="20.100000000000001" customHeight="1">
      <c r="A79" s="151" t="s">
        <v>109</v>
      </c>
      <c r="B79" s="520" t="s">
        <v>130</v>
      </c>
      <c r="C79" s="521"/>
      <c r="D79" s="215">
        <f>+D80+D92+D100+D122+D150+D156+D163+D166+D171+D183+D192</f>
        <v>2007646</v>
      </c>
      <c r="E79" s="216">
        <f>+E80+E92+E100+E122+E150+E156+E163+E166+E171+E183+E192</f>
        <v>1690014.5900100002</v>
      </c>
      <c r="F79" s="216">
        <f>+E79-D79</f>
        <v>-317631.40998999984</v>
      </c>
      <c r="G79" s="217">
        <f>+F79/D79*100</f>
        <v>-15.821086485864534</v>
      </c>
      <c r="H79" s="127"/>
      <c r="I79" s="39"/>
      <c r="J79" s="128"/>
      <c r="K79" s="343"/>
      <c r="L79" s="343"/>
      <c r="M79" s="343"/>
      <c r="N79" s="343"/>
      <c r="O79" s="39">
        <f>+O80+O92+O100+O122+O150+O156+O163+O166+O171+O183+O192</f>
        <v>1690014590.01</v>
      </c>
      <c r="P79" s="57" t="s">
        <v>113</v>
      </c>
    </row>
    <row r="80" spans="1:16" ht="20.100000000000001" customHeight="1">
      <c r="A80" s="120"/>
      <c r="B80" s="148" t="s">
        <v>201</v>
      </c>
      <c r="C80" s="297" t="s">
        <v>131</v>
      </c>
      <c r="D80" s="328">
        <f>SUM(D81:D91)</f>
        <v>170390</v>
      </c>
      <c r="E80" s="328">
        <f>SUM(E81:E91)</f>
        <v>168498.5</v>
      </c>
      <c r="F80" s="331">
        <f>+E80-D80</f>
        <v>-1891.5</v>
      </c>
      <c r="G80" s="320">
        <f>+F80/D80*100</f>
        <v>-1.1101003580022302</v>
      </c>
      <c r="H80" s="149"/>
      <c r="I80" s="83"/>
      <c r="J80" s="48"/>
      <c r="K80" s="304"/>
      <c r="L80" s="410" t="s">
        <v>125</v>
      </c>
      <c r="M80" s="410"/>
      <c r="N80" s="410"/>
      <c r="O80" s="83">
        <f>SUM(O81,O87)</f>
        <v>168498500</v>
      </c>
      <c r="P80" s="67" t="s">
        <v>113</v>
      </c>
    </row>
    <row r="81" spans="1:16" ht="15.95" customHeight="1">
      <c r="A81" s="120"/>
      <c r="B81" s="150" t="s">
        <v>251</v>
      </c>
      <c r="C81" s="511" t="s">
        <v>66</v>
      </c>
      <c r="D81" s="517">
        <v>85260</v>
      </c>
      <c r="E81" s="498">
        <f>+O81/1000</f>
        <v>83471.5</v>
      </c>
      <c r="F81" s="498">
        <f>+E81-D81</f>
        <v>-1788.5</v>
      </c>
      <c r="G81" s="495">
        <f>+F81/D81*100</f>
        <v>-2.0977011494252875</v>
      </c>
      <c r="H81" s="131"/>
      <c r="I81" s="41"/>
      <c r="J81" s="70"/>
      <c r="K81" s="70"/>
      <c r="L81" s="414" t="s">
        <v>125</v>
      </c>
      <c r="M81" s="414"/>
      <c r="N81" s="414"/>
      <c r="O81" s="28">
        <f>SUM(O82:O86)</f>
        <v>83471500</v>
      </c>
      <c r="P81" s="29" t="s">
        <v>113</v>
      </c>
    </row>
    <row r="82" spans="1:16" ht="15.95" customHeight="1">
      <c r="A82" s="120"/>
      <c r="B82" s="130"/>
      <c r="C82" s="512"/>
      <c r="D82" s="518"/>
      <c r="E82" s="499"/>
      <c r="F82" s="499"/>
      <c r="G82" s="496"/>
      <c r="H82" s="254" t="s">
        <v>86</v>
      </c>
      <c r="I82" s="245">
        <v>43500000</v>
      </c>
      <c r="J82" s="246" t="s">
        <v>113</v>
      </c>
      <c r="K82" s="247" t="s">
        <v>90</v>
      </c>
      <c r="L82" s="344">
        <v>1</v>
      </c>
      <c r="M82" s="344" t="s">
        <v>307</v>
      </c>
      <c r="N82" s="250" t="s">
        <v>105</v>
      </c>
      <c r="O82" s="245">
        <f>SUM(I82*L82)</f>
        <v>43500000</v>
      </c>
      <c r="P82" s="37" t="s">
        <v>113</v>
      </c>
    </row>
    <row r="83" spans="1:16" ht="15.95" customHeight="1">
      <c r="A83" s="120"/>
      <c r="B83" s="130"/>
      <c r="C83" s="512"/>
      <c r="D83" s="518"/>
      <c r="E83" s="499"/>
      <c r="F83" s="499"/>
      <c r="G83" s="496"/>
      <c r="H83" s="195" t="s">
        <v>281</v>
      </c>
      <c r="I83" s="245">
        <v>335750</v>
      </c>
      <c r="J83" s="246" t="s">
        <v>113</v>
      </c>
      <c r="K83" s="344" t="s">
        <v>90</v>
      </c>
      <c r="L83" s="344">
        <v>2</v>
      </c>
      <c r="M83" s="344" t="s">
        <v>93</v>
      </c>
      <c r="N83" s="250" t="s">
        <v>105</v>
      </c>
      <c r="O83" s="245">
        <f>SUM(I83*L83)</f>
        <v>671500</v>
      </c>
      <c r="P83" s="37" t="s">
        <v>113</v>
      </c>
    </row>
    <row r="84" spans="1:16" ht="15.95" customHeight="1">
      <c r="A84" s="120"/>
      <c r="B84" s="130"/>
      <c r="C84" s="512"/>
      <c r="D84" s="518"/>
      <c r="E84" s="499"/>
      <c r="F84" s="499"/>
      <c r="G84" s="496"/>
      <c r="H84" s="195" t="s">
        <v>315</v>
      </c>
      <c r="I84" s="245">
        <v>7500000</v>
      </c>
      <c r="J84" s="246" t="s">
        <v>113</v>
      </c>
      <c r="K84" s="344" t="s">
        <v>90</v>
      </c>
      <c r="L84" s="344">
        <v>4</v>
      </c>
      <c r="M84" s="344" t="s">
        <v>93</v>
      </c>
      <c r="N84" s="250" t="s">
        <v>105</v>
      </c>
      <c r="O84" s="245">
        <f>SUM(I84*L84)</f>
        <v>30000000</v>
      </c>
      <c r="P84" s="37" t="s">
        <v>113</v>
      </c>
    </row>
    <row r="85" spans="1:16" ht="15.95" customHeight="1">
      <c r="A85" s="120"/>
      <c r="B85" s="130"/>
      <c r="C85" s="512"/>
      <c r="D85" s="518"/>
      <c r="E85" s="499"/>
      <c r="F85" s="499"/>
      <c r="G85" s="496"/>
      <c r="H85" s="195" t="s">
        <v>341</v>
      </c>
      <c r="I85" s="245">
        <v>300000</v>
      </c>
      <c r="J85" s="246" t="s">
        <v>113</v>
      </c>
      <c r="K85" s="344" t="s">
        <v>90</v>
      </c>
      <c r="L85" s="344">
        <v>1</v>
      </c>
      <c r="M85" s="344" t="s">
        <v>93</v>
      </c>
      <c r="N85" s="250" t="s">
        <v>105</v>
      </c>
      <c r="O85" s="245">
        <f>SUM(I85*L85)</f>
        <v>300000</v>
      </c>
      <c r="P85" s="37" t="s">
        <v>113</v>
      </c>
    </row>
    <row r="86" spans="1:16" ht="15.95" customHeight="1">
      <c r="A86" s="120"/>
      <c r="B86" s="301"/>
      <c r="C86" s="515"/>
      <c r="D86" s="519"/>
      <c r="E86" s="500"/>
      <c r="F86" s="500">
        <f>+E86-D86</f>
        <v>0</v>
      </c>
      <c r="G86" s="497" t="e">
        <f>+F86/D86*100</f>
        <v>#DIV/0!</v>
      </c>
      <c r="H86" s="127" t="s">
        <v>385</v>
      </c>
      <c r="I86" s="54">
        <v>4500000</v>
      </c>
      <c r="J86" s="128" t="s">
        <v>113</v>
      </c>
      <c r="K86" s="343" t="s">
        <v>90</v>
      </c>
      <c r="L86" s="343">
        <v>2</v>
      </c>
      <c r="M86" s="343" t="s">
        <v>93</v>
      </c>
      <c r="N86" s="56" t="s">
        <v>105</v>
      </c>
      <c r="O86" s="54">
        <f>SUM(I86*L86)</f>
        <v>9000000</v>
      </c>
      <c r="P86" s="57" t="s">
        <v>113</v>
      </c>
    </row>
    <row r="87" spans="1:16" ht="15.95" customHeight="1">
      <c r="A87" s="151"/>
      <c r="B87" s="150"/>
      <c r="C87" s="487" t="s">
        <v>291</v>
      </c>
      <c r="D87" s="475">
        <v>85130</v>
      </c>
      <c r="E87" s="460">
        <f>O87/1000</f>
        <v>85027</v>
      </c>
      <c r="F87" s="460">
        <f>+E87-D87</f>
        <v>-103</v>
      </c>
      <c r="G87" s="477">
        <f>+F87/D87*100</f>
        <v>-0.12099142487959592</v>
      </c>
      <c r="H87" s="126"/>
      <c r="I87" s="41"/>
      <c r="J87" s="70"/>
      <c r="K87" s="40"/>
      <c r="L87" s="414" t="s">
        <v>125</v>
      </c>
      <c r="M87" s="414"/>
      <c r="N87" s="414"/>
      <c r="O87" s="41">
        <f>SUM(O88:O91)</f>
        <v>85027000</v>
      </c>
      <c r="P87" s="29" t="s">
        <v>113</v>
      </c>
    </row>
    <row r="88" spans="1:16" ht="15.95" customHeight="1">
      <c r="A88" s="151"/>
      <c r="B88" s="150"/>
      <c r="C88" s="488"/>
      <c r="D88" s="486"/>
      <c r="E88" s="463"/>
      <c r="F88" s="463">
        <f>+E88-D88</f>
        <v>0</v>
      </c>
      <c r="G88" s="478" t="e">
        <f>+F88/D88*100</f>
        <v>#DIV/0!</v>
      </c>
      <c r="H88" s="195" t="s">
        <v>63</v>
      </c>
      <c r="I88" s="245">
        <v>84829500</v>
      </c>
      <c r="J88" s="246" t="s">
        <v>113</v>
      </c>
      <c r="K88" s="247" t="s">
        <v>90</v>
      </c>
      <c r="L88" s="344">
        <v>1</v>
      </c>
      <c r="M88" s="344" t="s">
        <v>93</v>
      </c>
      <c r="N88" s="344" t="s">
        <v>105</v>
      </c>
      <c r="O88" s="245">
        <f>I88*L88</f>
        <v>84829500</v>
      </c>
      <c r="P88" s="37" t="s">
        <v>113</v>
      </c>
    </row>
    <row r="89" spans="1:16" ht="15.95" customHeight="1">
      <c r="A89" s="151"/>
      <c r="B89" s="152"/>
      <c r="C89" s="488"/>
      <c r="D89" s="486"/>
      <c r="E89" s="463"/>
      <c r="F89" s="463"/>
      <c r="G89" s="478"/>
      <c r="H89" s="195" t="s">
        <v>333</v>
      </c>
      <c r="I89" s="245">
        <v>100000</v>
      </c>
      <c r="J89" s="246" t="s">
        <v>335</v>
      </c>
      <c r="K89" s="247" t="s">
        <v>90</v>
      </c>
      <c r="L89" s="344">
        <v>1</v>
      </c>
      <c r="M89" s="344" t="s">
        <v>334</v>
      </c>
      <c r="N89" s="255" t="s">
        <v>336</v>
      </c>
      <c r="O89" s="245">
        <v>100000</v>
      </c>
      <c r="P89" s="37" t="s">
        <v>302</v>
      </c>
    </row>
    <row r="90" spans="1:16" ht="15.95" customHeight="1">
      <c r="A90" s="151"/>
      <c r="B90" s="152"/>
      <c r="C90" s="488"/>
      <c r="D90" s="486"/>
      <c r="E90" s="463"/>
      <c r="F90" s="463"/>
      <c r="G90" s="478"/>
      <c r="H90" s="195" t="s">
        <v>386</v>
      </c>
      <c r="I90" s="245">
        <v>48750</v>
      </c>
      <c r="J90" s="246" t="s">
        <v>302</v>
      </c>
      <c r="K90" s="247" t="s">
        <v>90</v>
      </c>
      <c r="L90" s="344">
        <v>2</v>
      </c>
      <c r="M90" s="344" t="s">
        <v>307</v>
      </c>
      <c r="N90" s="255" t="s">
        <v>336</v>
      </c>
      <c r="O90" s="245">
        <f>I90*L90</f>
        <v>97500</v>
      </c>
      <c r="P90" s="37" t="s">
        <v>302</v>
      </c>
    </row>
    <row r="91" spans="1:16" ht="15.95" customHeight="1">
      <c r="A91" s="120"/>
      <c r="B91" s="302"/>
      <c r="C91" s="489"/>
      <c r="D91" s="476"/>
      <c r="E91" s="461"/>
      <c r="F91" s="461"/>
      <c r="G91" s="479"/>
      <c r="H91" s="127" t="s">
        <v>352</v>
      </c>
      <c r="I91" s="54">
        <v>0</v>
      </c>
      <c r="J91" s="128" t="s">
        <v>113</v>
      </c>
      <c r="K91" s="55" t="s">
        <v>90</v>
      </c>
      <c r="L91" s="343">
        <v>1</v>
      </c>
      <c r="M91" s="343" t="s">
        <v>100</v>
      </c>
      <c r="N91" s="343" t="s">
        <v>105</v>
      </c>
      <c r="O91" s="54">
        <v>0</v>
      </c>
      <c r="P91" s="57" t="s">
        <v>351</v>
      </c>
    </row>
    <row r="92" spans="1:16" ht="20.100000000000001" customHeight="1">
      <c r="A92" s="151" t="s">
        <v>446</v>
      </c>
      <c r="B92" s="24" t="s">
        <v>210</v>
      </c>
      <c r="C92" s="218" t="s">
        <v>261</v>
      </c>
      <c r="D92" s="172">
        <f>SUM(D93)</f>
        <v>133200</v>
      </c>
      <c r="E92" s="331">
        <f>O92/1000</f>
        <v>99000</v>
      </c>
      <c r="F92" s="331">
        <f>+E92-D92</f>
        <v>-34200</v>
      </c>
      <c r="G92" s="320">
        <f>+F92/D92*100</f>
        <v>-25.675675675675674</v>
      </c>
      <c r="H92" s="160"/>
      <c r="I92" s="83"/>
      <c r="J92" s="48"/>
      <c r="K92" s="48"/>
      <c r="L92" s="410"/>
      <c r="M92" s="410"/>
      <c r="N92" s="410"/>
      <c r="O92" s="66">
        <f>SUM(O93)</f>
        <v>99000000</v>
      </c>
      <c r="P92" s="67" t="s">
        <v>113</v>
      </c>
    </row>
    <row r="93" spans="1:16" ht="16.149999999999999" customHeight="1">
      <c r="A93" s="151"/>
      <c r="B93" s="31"/>
      <c r="C93" s="487" t="s">
        <v>388</v>
      </c>
      <c r="D93" s="466">
        <v>133200</v>
      </c>
      <c r="E93" s="466">
        <f>O93/1000</f>
        <v>99000</v>
      </c>
      <c r="F93" s="466">
        <f>E93-D93</f>
        <v>-34200</v>
      </c>
      <c r="G93" s="472">
        <f t="shared" ref="G93:G99" si="5">+F93/D93*100</f>
        <v>-25.675675675675674</v>
      </c>
      <c r="H93" s="126"/>
      <c r="I93" s="33"/>
      <c r="J93" s="70"/>
      <c r="K93" s="70"/>
      <c r="L93" s="414" t="s">
        <v>376</v>
      </c>
      <c r="M93" s="414"/>
      <c r="N93" s="414"/>
      <c r="O93" s="28">
        <f>SUM(O94:O99)</f>
        <v>99000000</v>
      </c>
      <c r="P93" s="29" t="s">
        <v>389</v>
      </c>
    </row>
    <row r="94" spans="1:16" ht="16.149999999999999" customHeight="1">
      <c r="A94" s="151"/>
      <c r="B94" s="31"/>
      <c r="C94" s="488"/>
      <c r="D94" s="469"/>
      <c r="E94" s="469"/>
      <c r="F94" s="469"/>
      <c r="G94" s="473" t="e">
        <f t="shared" si="5"/>
        <v>#DIV/0!</v>
      </c>
      <c r="H94" s="195" t="s">
        <v>374</v>
      </c>
      <c r="I94" s="248">
        <v>300000</v>
      </c>
      <c r="J94" s="246" t="s">
        <v>382</v>
      </c>
      <c r="K94" s="247" t="s">
        <v>90</v>
      </c>
      <c r="L94" s="344">
        <v>2</v>
      </c>
      <c r="M94" s="344" t="s">
        <v>383</v>
      </c>
      <c r="N94" s="344" t="s">
        <v>105</v>
      </c>
      <c r="O94" s="252">
        <f>I94*L94</f>
        <v>600000</v>
      </c>
      <c r="P94" s="37" t="s">
        <v>377</v>
      </c>
    </row>
    <row r="95" spans="1:16" ht="16.149999999999999" customHeight="1">
      <c r="A95" s="151"/>
      <c r="B95" s="31"/>
      <c r="C95" s="488"/>
      <c r="D95" s="469"/>
      <c r="E95" s="469"/>
      <c r="F95" s="469"/>
      <c r="G95" s="473" t="e">
        <f t="shared" si="5"/>
        <v>#DIV/0!</v>
      </c>
      <c r="H95" s="282" t="s">
        <v>375</v>
      </c>
      <c r="I95" s="283">
        <v>100000</v>
      </c>
      <c r="J95" s="284" t="s">
        <v>302</v>
      </c>
      <c r="K95" s="285" t="s">
        <v>90</v>
      </c>
      <c r="L95" s="286">
        <v>2</v>
      </c>
      <c r="M95" s="286" t="s">
        <v>307</v>
      </c>
      <c r="N95" s="286" t="s">
        <v>105</v>
      </c>
      <c r="O95" s="288">
        <f>I95*L95</f>
        <v>200000</v>
      </c>
      <c r="P95" s="37" t="s">
        <v>377</v>
      </c>
    </row>
    <row r="96" spans="1:16" ht="16.149999999999999" customHeight="1">
      <c r="A96" s="151"/>
      <c r="B96" s="31"/>
      <c r="C96" s="488"/>
      <c r="D96" s="469"/>
      <c r="E96" s="469"/>
      <c r="F96" s="469"/>
      <c r="G96" s="473" t="e">
        <f t="shared" si="5"/>
        <v>#DIV/0!</v>
      </c>
      <c r="H96" s="282" t="s">
        <v>378</v>
      </c>
      <c r="I96" s="283">
        <v>10800000</v>
      </c>
      <c r="J96" s="284" t="s">
        <v>302</v>
      </c>
      <c r="K96" s="285" t="s">
        <v>90</v>
      </c>
      <c r="L96" s="286">
        <v>4</v>
      </c>
      <c r="M96" s="286" t="s">
        <v>307</v>
      </c>
      <c r="N96" s="287" t="s">
        <v>105</v>
      </c>
      <c r="O96" s="288">
        <f t="shared" ref="O96" si="6">I96*L96</f>
        <v>43200000</v>
      </c>
      <c r="P96" s="37" t="s">
        <v>377</v>
      </c>
    </row>
    <row r="97" spans="1:16" ht="16.149999999999999" customHeight="1">
      <c r="A97" s="151"/>
      <c r="B97" s="31"/>
      <c r="C97" s="488"/>
      <c r="D97" s="469"/>
      <c r="E97" s="469"/>
      <c r="F97" s="469"/>
      <c r="G97" s="473" t="e">
        <f t="shared" si="5"/>
        <v>#DIV/0!</v>
      </c>
      <c r="H97" s="282" t="s">
        <v>379</v>
      </c>
      <c r="I97" s="283">
        <v>14000000</v>
      </c>
      <c r="J97" s="284" t="s">
        <v>302</v>
      </c>
      <c r="K97" s="285" t="s">
        <v>90</v>
      </c>
      <c r="L97" s="286">
        <v>2</v>
      </c>
      <c r="M97" s="286" t="s">
        <v>307</v>
      </c>
      <c r="N97" s="287" t="s">
        <v>105</v>
      </c>
      <c r="O97" s="288">
        <f t="shared" ref="O97:O99" si="7">I97*L97</f>
        <v>28000000</v>
      </c>
      <c r="P97" s="37" t="s">
        <v>302</v>
      </c>
    </row>
    <row r="98" spans="1:16" ht="16.149999999999999" customHeight="1">
      <c r="A98" s="151"/>
      <c r="B98" s="31"/>
      <c r="C98" s="488"/>
      <c r="D98" s="469"/>
      <c r="E98" s="469"/>
      <c r="F98" s="469"/>
      <c r="G98" s="473" t="e">
        <f t="shared" si="5"/>
        <v>#DIV/0!</v>
      </c>
      <c r="H98" s="282" t="s">
        <v>380</v>
      </c>
      <c r="I98" s="283">
        <v>15000000</v>
      </c>
      <c r="J98" s="284" t="s">
        <v>382</v>
      </c>
      <c r="K98" s="285" t="s">
        <v>90</v>
      </c>
      <c r="L98" s="286">
        <v>1</v>
      </c>
      <c r="M98" s="286" t="s">
        <v>383</v>
      </c>
      <c r="N98" s="287" t="s">
        <v>105</v>
      </c>
      <c r="O98" s="288">
        <f t="shared" si="7"/>
        <v>15000000</v>
      </c>
      <c r="P98" s="37" t="s">
        <v>302</v>
      </c>
    </row>
    <row r="99" spans="1:16" ht="16.149999999999999" customHeight="1">
      <c r="A99" s="151"/>
      <c r="B99" s="31"/>
      <c r="C99" s="489"/>
      <c r="D99" s="467"/>
      <c r="E99" s="467"/>
      <c r="F99" s="467"/>
      <c r="G99" s="474" t="e">
        <f t="shared" si="5"/>
        <v>#DIV/0!</v>
      </c>
      <c r="H99" s="362" t="s">
        <v>381</v>
      </c>
      <c r="I99" s="363">
        <v>1000000</v>
      </c>
      <c r="J99" s="364" t="s">
        <v>302</v>
      </c>
      <c r="K99" s="365" t="s">
        <v>90</v>
      </c>
      <c r="L99" s="366">
        <v>12</v>
      </c>
      <c r="M99" s="366" t="s">
        <v>307</v>
      </c>
      <c r="N99" s="367" t="s">
        <v>105</v>
      </c>
      <c r="O99" s="368">
        <f t="shared" si="7"/>
        <v>12000000</v>
      </c>
      <c r="P99" s="57" t="s">
        <v>302</v>
      </c>
    </row>
    <row r="100" spans="1:16" ht="20.100000000000001" customHeight="1">
      <c r="A100" s="151"/>
      <c r="B100" s="154" t="s">
        <v>267</v>
      </c>
      <c r="C100" s="334" t="s">
        <v>131</v>
      </c>
      <c r="D100" s="324">
        <f>SUM(D101:D120)</f>
        <v>638038</v>
      </c>
      <c r="E100" s="313">
        <f>O100/1000</f>
        <v>476931.99</v>
      </c>
      <c r="F100" s="313">
        <f>E100-D100</f>
        <v>-161106.01</v>
      </c>
      <c r="G100" s="155">
        <f>F100/D100*100</f>
        <v>-25.250221773624769</v>
      </c>
      <c r="H100" s="244"/>
      <c r="I100" s="245"/>
      <c r="J100" s="246"/>
      <c r="K100" s="247"/>
      <c r="L100" s="531"/>
      <c r="M100" s="531"/>
      <c r="N100" s="531"/>
      <c r="O100" s="245">
        <f>SUM(O101,O103,O105,O111,O113,O117,O119)</f>
        <v>476931990</v>
      </c>
      <c r="P100" s="57" t="s">
        <v>113</v>
      </c>
    </row>
    <row r="101" spans="1:16" ht="15.95" customHeight="1">
      <c r="A101" s="120"/>
      <c r="B101" s="152" t="s">
        <v>262</v>
      </c>
      <c r="C101" s="490" t="s">
        <v>204</v>
      </c>
      <c r="D101" s="475">
        <v>300</v>
      </c>
      <c r="E101" s="460">
        <f>O101/1000</f>
        <v>0</v>
      </c>
      <c r="F101" s="460">
        <f>E101-D101</f>
        <v>-300</v>
      </c>
      <c r="G101" s="477">
        <f>F101/D101*100</f>
        <v>-100</v>
      </c>
      <c r="H101" s="131"/>
      <c r="I101" s="41"/>
      <c r="J101" s="70"/>
      <c r="K101" s="40"/>
      <c r="L101" s="414" t="s">
        <v>125</v>
      </c>
      <c r="M101" s="414"/>
      <c r="N101" s="414"/>
      <c r="O101" s="41">
        <f>SUM(O102:O102)</f>
        <v>0</v>
      </c>
      <c r="P101" s="29" t="s">
        <v>113</v>
      </c>
    </row>
    <row r="102" spans="1:16" ht="15.95" customHeight="1">
      <c r="A102" s="120"/>
      <c r="B102" s="308"/>
      <c r="C102" s="491"/>
      <c r="D102" s="486"/>
      <c r="E102" s="463"/>
      <c r="F102" s="463"/>
      <c r="G102" s="478"/>
      <c r="H102" s="244" t="s">
        <v>323</v>
      </c>
      <c r="I102" s="245">
        <v>0</v>
      </c>
      <c r="J102" s="246" t="s">
        <v>113</v>
      </c>
      <c r="K102" s="247" t="s">
        <v>90</v>
      </c>
      <c r="L102" s="344">
        <v>3</v>
      </c>
      <c r="M102" s="344" t="s">
        <v>93</v>
      </c>
      <c r="N102" s="250" t="s">
        <v>105</v>
      </c>
      <c r="O102" s="245">
        <f>SUM(I102*L102)</f>
        <v>0</v>
      </c>
      <c r="P102" s="37" t="s">
        <v>113</v>
      </c>
    </row>
    <row r="103" spans="1:16" ht="15.95" customHeight="1">
      <c r="A103" s="120"/>
      <c r="B103" s="301"/>
      <c r="C103" s="490" t="s">
        <v>192</v>
      </c>
      <c r="D103" s="475">
        <v>300</v>
      </c>
      <c r="E103" s="460">
        <f>+O103/1000</f>
        <v>300</v>
      </c>
      <c r="F103" s="460">
        <f>+E103-D103</f>
        <v>0</v>
      </c>
      <c r="G103" s="483">
        <f>+F103/D103*100</f>
        <v>0</v>
      </c>
      <c r="H103" s="131"/>
      <c r="I103" s="41"/>
      <c r="J103" s="70"/>
      <c r="K103" s="40"/>
      <c r="L103" s="414" t="s">
        <v>125</v>
      </c>
      <c r="M103" s="414"/>
      <c r="N103" s="414"/>
      <c r="O103" s="41">
        <f>SUM(O104)</f>
        <v>300000</v>
      </c>
      <c r="P103" s="29" t="s">
        <v>113</v>
      </c>
    </row>
    <row r="104" spans="1:16" ht="15.95" customHeight="1">
      <c r="A104" s="120"/>
      <c r="B104" s="301"/>
      <c r="C104" s="504"/>
      <c r="D104" s="476"/>
      <c r="E104" s="461"/>
      <c r="F104" s="461"/>
      <c r="G104" s="485"/>
      <c r="H104" s="139" t="s">
        <v>0</v>
      </c>
      <c r="I104" s="54">
        <v>20000</v>
      </c>
      <c r="J104" s="128" t="s">
        <v>113</v>
      </c>
      <c r="K104" s="55" t="s">
        <v>90</v>
      </c>
      <c r="L104" s="343">
        <v>15</v>
      </c>
      <c r="M104" s="343" t="s">
        <v>93</v>
      </c>
      <c r="N104" s="56" t="s">
        <v>105</v>
      </c>
      <c r="O104" s="54">
        <f>SUM(I104*L104)</f>
        <v>300000</v>
      </c>
      <c r="P104" s="57" t="s">
        <v>113</v>
      </c>
    </row>
    <row r="105" spans="1:16" ht="15.95" customHeight="1">
      <c r="A105" s="120"/>
      <c r="B105" s="308"/>
      <c r="C105" s="487" t="s">
        <v>53</v>
      </c>
      <c r="D105" s="475">
        <v>27006</v>
      </c>
      <c r="E105" s="460">
        <f>O105/1000</f>
        <v>26280</v>
      </c>
      <c r="F105" s="460">
        <f>E105-D105</f>
        <v>-726</v>
      </c>
      <c r="G105" s="483">
        <f>F105/D105*100</f>
        <v>-2.688291490779827</v>
      </c>
      <c r="H105" s="244"/>
      <c r="I105" s="245"/>
      <c r="J105" s="246"/>
      <c r="K105" s="247"/>
      <c r="L105" s="532" t="s">
        <v>125</v>
      </c>
      <c r="M105" s="532"/>
      <c r="N105" s="532"/>
      <c r="O105" s="245">
        <f>SUM(O106:O110)</f>
        <v>26280000</v>
      </c>
      <c r="P105" s="37" t="s">
        <v>113</v>
      </c>
    </row>
    <row r="106" spans="1:16" ht="15.95" customHeight="1">
      <c r="A106" s="120"/>
      <c r="B106" s="308"/>
      <c r="C106" s="488"/>
      <c r="D106" s="486"/>
      <c r="E106" s="463"/>
      <c r="F106" s="463"/>
      <c r="G106" s="484"/>
      <c r="H106" s="244" t="s">
        <v>198</v>
      </c>
      <c r="I106" s="245">
        <v>1134285.7139999999</v>
      </c>
      <c r="J106" s="246" t="s">
        <v>113</v>
      </c>
      <c r="K106" s="247" t="s">
        <v>90</v>
      </c>
      <c r="L106" s="344">
        <v>7</v>
      </c>
      <c r="M106" s="344" t="s">
        <v>116</v>
      </c>
      <c r="N106" s="250" t="s">
        <v>105</v>
      </c>
      <c r="O106" s="256">
        <v>7840000</v>
      </c>
      <c r="P106" s="37" t="s">
        <v>113</v>
      </c>
    </row>
    <row r="107" spans="1:16" ht="15.95" customHeight="1">
      <c r="A107" s="120"/>
      <c r="B107" s="308"/>
      <c r="C107" s="488"/>
      <c r="D107" s="486"/>
      <c r="E107" s="463"/>
      <c r="F107" s="463"/>
      <c r="G107" s="484"/>
      <c r="H107" s="244" t="s">
        <v>231</v>
      </c>
      <c r="I107" s="245">
        <v>750000</v>
      </c>
      <c r="J107" s="246" t="s">
        <v>113</v>
      </c>
      <c r="K107" s="247" t="s">
        <v>90</v>
      </c>
      <c r="L107" s="344">
        <v>7</v>
      </c>
      <c r="M107" s="344" t="s">
        <v>116</v>
      </c>
      <c r="N107" s="250" t="s">
        <v>105</v>
      </c>
      <c r="O107" s="256">
        <f t="shared" ref="O107:O110" si="8">I107*L107</f>
        <v>5250000</v>
      </c>
      <c r="P107" s="37" t="s">
        <v>113</v>
      </c>
    </row>
    <row r="108" spans="1:16" ht="15.95" customHeight="1">
      <c r="A108" s="120"/>
      <c r="B108" s="308"/>
      <c r="C108" s="488"/>
      <c r="D108" s="486"/>
      <c r="E108" s="463"/>
      <c r="F108" s="463"/>
      <c r="G108" s="484"/>
      <c r="H108" s="244" t="s">
        <v>344</v>
      </c>
      <c r="I108" s="245">
        <v>4300000</v>
      </c>
      <c r="J108" s="246" t="s">
        <v>113</v>
      </c>
      <c r="K108" s="247" t="s">
        <v>90</v>
      </c>
      <c r="L108" s="344">
        <v>1</v>
      </c>
      <c r="M108" s="344" t="s">
        <v>345</v>
      </c>
      <c r="N108" s="250" t="s">
        <v>105</v>
      </c>
      <c r="O108" s="256">
        <f t="shared" si="8"/>
        <v>4300000</v>
      </c>
      <c r="P108" s="37" t="s">
        <v>113</v>
      </c>
    </row>
    <row r="109" spans="1:16" ht="15.95" customHeight="1">
      <c r="A109" s="120"/>
      <c r="B109" s="308"/>
      <c r="C109" s="488"/>
      <c r="D109" s="486"/>
      <c r="E109" s="463"/>
      <c r="F109" s="463"/>
      <c r="G109" s="484"/>
      <c r="H109" s="244" t="s">
        <v>212</v>
      </c>
      <c r="I109" s="245">
        <v>2800000</v>
      </c>
      <c r="J109" s="246" t="s">
        <v>113</v>
      </c>
      <c r="K109" s="247" t="s">
        <v>90</v>
      </c>
      <c r="L109" s="344">
        <v>1</v>
      </c>
      <c r="M109" s="344" t="s">
        <v>93</v>
      </c>
      <c r="N109" s="250" t="s">
        <v>105</v>
      </c>
      <c r="O109" s="256">
        <f t="shared" si="8"/>
        <v>2800000</v>
      </c>
      <c r="P109" s="37" t="s">
        <v>113</v>
      </c>
    </row>
    <row r="110" spans="1:16" ht="15.95" customHeight="1">
      <c r="A110" s="120"/>
      <c r="B110" s="308"/>
      <c r="C110" s="489"/>
      <c r="D110" s="476"/>
      <c r="E110" s="461"/>
      <c r="F110" s="461"/>
      <c r="G110" s="485"/>
      <c r="H110" s="244" t="s">
        <v>77</v>
      </c>
      <c r="I110" s="245">
        <v>870000</v>
      </c>
      <c r="J110" s="246" t="s">
        <v>113</v>
      </c>
      <c r="K110" s="247" t="s">
        <v>90</v>
      </c>
      <c r="L110" s="344">
        <v>7</v>
      </c>
      <c r="M110" s="344" t="s">
        <v>116</v>
      </c>
      <c r="N110" s="250" t="s">
        <v>105</v>
      </c>
      <c r="O110" s="256">
        <f t="shared" si="8"/>
        <v>6090000</v>
      </c>
      <c r="P110" s="37" t="s">
        <v>113</v>
      </c>
    </row>
    <row r="111" spans="1:16" ht="15.95" customHeight="1">
      <c r="A111" s="120"/>
      <c r="B111" s="308"/>
      <c r="C111" s="527" t="s">
        <v>44</v>
      </c>
      <c r="D111" s="529">
        <v>50000</v>
      </c>
      <c r="E111" s="462">
        <f>+O111/1000</f>
        <v>50000</v>
      </c>
      <c r="F111" s="462">
        <f>+E111-D111</f>
        <v>0</v>
      </c>
      <c r="G111" s="477">
        <f>+F111/D111*100</f>
        <v>0</v>
      </c>
      <c r="H111" s="126"/>
      <c r="I111" s="41"/>
      <c r="J111" s="70"/>
      <c r="K111" s="40"/>
      <c r="L111" s="414" t="s">
        <v>125</v>
      </c>
      <c r="M111" s="414"/>
      <c r="N111" s="414"/>
      <c r="O111" s="41">
        <f>SUM(O112:O112)</f>
        <v>50000000</v>
      </c>
      <c r="P111" s="29" t="s">
        <v>113</v>
      </c>
    </row>
    <row r="112" spans="1:16" ht="15.95" customHeight="1">
      <c r="A112" s="120"/>
      <c r="B112" s="308"/>
      <c r="C112" s="528"/>
      <c r="D112" s="529"/>
      <c r="E112" s="462"/>
      <c r="F112" s="462"/>
      <c r="G112" s="479"/>
      <c r="H112" s="127" t="s">
        <v>58</v>
      </c>
      <c r="I112" s="54">
        <v>2500000</v>
      </c>
      <c r="J112" s="128" t="s">
        <v>113</v>
      </c>
      <c r="K112" s="55" t="s">
        <v>90</v>
      </c>
      <c r="L112" s="343">
        <v>20</v>
      </c>
      <c r="M112" s="343" t="s">
        <v>93</v>
      </c>
      <c r="N112" s="56" t="s">
        <v>105</v>
      </c>
      <c r="O112" s="54">
        <f>I112*L112</f>
        <v>50000000</v>
      </c>
      <c r="P112" s="57" t="s">
        <v>113</v>
      </c>
    </row>
    <row r="113" spans="1:16" ht="15.95" customHeight="1">
      <c r="A113" s="151"/>
      <c r="B113" s="152"/>
      <c r="C113" s="522" t="s">
        <v>49</v>
      </c>
      <c r="D113" s="475">
        <v>210000</v>
      </c>
      <c r="E113" s="460">
        <f>O113/1000</f>
        <v>174000</v>
      </c>
      <c r="F113" s="480">
        <f>E113-D113</f>
        <v>-36000</v>
      </c>
      <c r="G113" s="483">
        <f>+F113/D113*100</f>
        <v>-17.142857142857142</v>
      </c>
      <c r="H113" s="158"/>
      <c r="I113" s="70"/>
      <c r="J113" s="70"/>
      <c r="K113" s="70"/>
      <c r="L113" s="414" t="s">
        <v>125</v>
      </c>
      <c r="M113" s="414"/>
      <c r="N113" s="414"/>
      <c r="O113" s="28">
        <f>SUM(O114:O116)</f>
        <v>174000000</v>
      </c>
      <c r="P113" s="29" t="s">
        <v>113</v>
      </c>
    </row>
    <row r="114" spans="1:16" ht="15.95" customHeight="1">
      <c r="A114" s="151"/>
      <c r="B114" s="152"/>
      <c r="C114" s="523"/>
      <c r="D114" s="486"/>
      <c r="E114" s="463"/>
      <c r="F114" s="481"/>
      <c r="G114" s="484"/>
      <c r="H114" s="133" t="s">
        <v>297</v>
      </c>
      <c r="I114" s="245">
        <v>4000000</v>
      </c>
      <c r="J114" s="246" t="s">
        <v>113</v>
      </c>
      <c r="K114" s="247" t="s">
        <v>90</v>
      </c>
      <c r="L114" s="344">
        <v>16</v>
      </c>
      <c r="M114" s="344" t="s">
        <v>93</v>
      </c>
      <c r="N114" s="250" t="s">
        <v>105</v>
      </c>
      <c r="O114" s="245">
        <f>SUM(I114*L114)</f>
        <v>64000000</v>
      </c>
      <c r="P114" s="37" t="s">
        <v>113</v>
      </c>
    </row>
    <row r="115" spans="1:16" ht="15.95" customHeight="1">
      <c r="A115" s="151"/>
      <c r="B115" s="152"/>
      <c r="C115" s="523"/>
      <c r="D115" s="486"/>
      <c r="E115" s="463"/>
      <c r="F115" s="481"/>
      <c r="G115" s="484"/>
      <c r="H115" s="246" t="s">
        <v>349</v>
      </c>
      <c r="I115" s="245">
        <v>5000000</v>
      </c>
      <c r="J115" s="246" t="s">
        <v>113</v>
      </c>
      <c r="K115" s="247" t="s">
        <v>90</v>
      </c>
      <c r="L115" s="344">
        <v>10</v>
      </c>
      <c r="M115" s="344" t="s">
        <v>93</v>
      </c>
      <c r="N115" s="250" t="s">
        <v>105</v>
      </c>
      <c r="O115" s="245">
        <f>SUM(I115*L115)</f>
        <v>50000000</v>
      </c>
      <c r="P115" s="37" t="s">
        <v>113</v>
      </c>
    </row>
    <row r="116" spans="1:16" ht="15.95" customHeight="1">
      <c r="A116" s="151"/>
      <c r="B116" s="152"/>
      <c r="C116" s="524"/>
      <c r="D116" s="476"/>
      <c r="E116" s="461"/>
      <c r="F116" s="482"/>
      <c r="G116" s="485"/>
      <c r="H116" s="246" t="s">
        <v>406</v>
      </c>
      <c r="I116" s="245">
        <v>3000000</v>
      </c>
      <c r="J116" s="246" t="s">
        <v>113</v>
      </c>
      <c r="K116" s="247" t="s">
        <v>90</v>
      </c>
      <c r="L116" s="344">
        <v>20</v>
      </c>
      <c r="M116" s="344" t="s">
        <v>93</v>
      </c>
      <c r="N116" s="250" t="s">
        <v>105</v>
      </c>
      <c r="O116" s="245">
        <f>SUM(I116*L116)</f>
        <v>60000000</v>
      </c>
      <c r="P116" s="37" t="s">
        <v>113</v>
      </c>
    </row>
    <row r="117" spans="1:16" ht="15.95" customHeight="1">
      <c r="A117" s="269"/>
      <c r="B117" s="152"/>
      <c r="C117" s="487" t="s">
        <v>20</v>
      </c>
      <c r="D117" s="460">
        <v>50000</v>
      </c>
      <c r="E117" s="460">
        <f>O117/1000</f>
        <v>0</v>
      </c>
      <c r="F117" s="460">
        <f>+E117-D117</f>
        <v>-50000</v>
      </c>
      <c r="G117" s="483">
        <f>F117/D117*100</f>
        <v>-100</v>
      </c>
      <c r="H117" s="209"/>
      <c r="I117" s="210"/>
      <c r="J117" s="211"/>
      <c r="K117" s="212"/>
      <c r="L117" s="535" t="s">
        <v>125</v>
      </c>
      <c r="M117" s="535"/>
      <c r="N117" s="535"/>
      <c r="O117" s="210">
        <f>SUM(O118:O118)</f>
        <v>0</v>
      </c>
      <c r="P117" s="213" t="s">
        <v>113</v>
      </c>
    </row>
    <row r="118" spans="1:16" ht="15.95" customHeight="1">
      <c r="A118" s="269"/>
      <c r="B118" s="152"/>
      <c r="C118" s="504"/>
      <c r="D118" s="461"/>
      <c r="E118" s="461"/>
      <c r="F118" s="461"/>
      <c r="G118" s="485"/>
      <c r="H118" s="369" t="s">
        <v>22</v>
      </c>
      <c r="I118" s="370"/>
      <c r="J118" s="371" t="s">
        <v>113</v>
      </c>
      <c r="K118" s="372" t="s">
        <v>90</v>
      </c>
      <c r="L118" s="373">
        <v>1</v>
      </c>
      <c r="M118" s="373" t="s">
        <v>93</v>
      </c>
      <c r="N118" s="374" t="s">
        <v>105</v>
      </c>
      <c r="O118" s="370">
        <f>I118*L118</f>
        <v>0</v>
      </c>
      <c r="P118" s="232" t="s">
        <v>113</v>
      </c>
    </row>
    <row r="119" spans="1:16" ht="15.95" customHeight="1">
      <c r="A119" s="166"/>
      <c r="B119" s="167"/>
      <c r="C119" s="490" t="s">
        <v>145</v>
      </c>
      <c r="D119" s="475">
        <v>300432</v>
      </c>
      <c r="E119" s="460">
        <f>(O119/1000)</f>
        <v>226351.99</v>
      </c>
      <c r="F119" s="460">
        <f>E119-D119</f>
        <v>-74080.010000000009</v>
      </c>
      <c r="G119" s="483">
        <f>F119/D119*100</f>
        <v>-24.6578293923417</v>
      </c>
      <c r="H119" s="144"/>
      <c r="I119" s="41"/>
      <c r="J119" s="70"/>
      <c r="K119" s="40"/>
      <c r="L119" s="414" t="s">
        <v>125</v>
      </c>
      <c r="M119" s="414"/>
      <c r="N119" s="414"/>
      <c r="O119" s="41">
        <f>SUM(O120:O121)</f>
        <v>226351990</v>
      </c>
      <c r="P119" s="29" t="s">
        <v>113</v>
      </c>
    </row>
    <row r="120" spans="1:16" ht="15.95" customHeight="1">
      <c r="A120" s="120"/>
      <c r="B120" s="257"/>
      <c r="C120" s="491"/>
      <c r="D120" s="486"/>
      <c r="E120" s="463"/>
      <c r="F120" s="463"/>
      <c r="G120" s="484"/>
      <c r="H120" s="282" t="s">
        <v>346</v>
      </c>
      <c r="I120" s="375">
        <v>54297250</v>
      </c>
      <c r="J120" s="284" t="s">
        <v>113</v>
      </c>
      <c r="K120" s="285" t="s">
        <v>90</v>
      </c>
      <c r="L120" s="286">
        <v>4</v>
      </c>
      <c r="M120" s="286" t="s">
        <v>93</v>
      </c>
      <c r="N120" s="287" t="s">
        <v>106</v>
      </c>
      <c r="O120" s="375">
        <f>I120*L120</f>
        <v>217189000</v>
      </c>
      <c r="P120" s="37" t="s">
        <v>113</v>
      </c>
    </row>
    <row r="121" spans="1:16" ht="15.95" customHeight="1">
      <c r="A121" s="120"/>
      <c r="B121" s="167"/>
      <c r="C121" s="504"/>
      <c r="D121" s="476"/>
      <c r="E121" s="461"/>
      <c r="F121" s="461"/>
      <c r="G121" s="485"/>
      <c r="H121" s="127" t="s">
        <v>358</v>
      </c>
      <c r="I121" s="54">
        <v>9162990</v>
      </c>
      <c r="J121" s="128" t="s">
        <v>113</v>
      </c>
      <c r="K121" s="55" t="s">
        <v>90</v>
      </c>
      <c r="L121" s="343">
        <v>1</v>
      </c>
      <c r="M121" s="343" t="s">
        <v>93</v>
      </c>
      <c r="N121" s="56" t="s">
        <v>106</v>
      </c>
      <c r="O121" s="54">
        <f>I121*L121</f>
        <v>9162990</v>
      </c>
      <c r="P121" s="57" t="s">
        <v>113</v>
      </c>
    </row>
    <row r="122" spans="1:16" ht="20.100000000000001" customHeight="1">
      <c r="A122" s="156"/>
      <c r="B122" s="154" t="s">
        <v>208</v>
      </c>
      <c r="C122" s="297" t="s">
        <v>131</v>
      </c>
      <c r="D122" s="331">
        <f>SUM(D123:D149)</f>
        <v>687580</v>
      </c>
      <c r="E122" s="331">
        <f>O122/1000</f>
        <v>597219</v>
      </c>
      <c r="F122" s="331">
        <f>+E122-D122</f>
        <v>-90361</v>
      </c>
      <c r="G122" s="346">
        <f>F122/D122*100</f>
        <v>-13.141888943831988</v>
      </c>
      <c r="H122" s="160"/>
      <c r="I122" s="83"/>
      <c r="J122" s="48"/>
      <c r="K122" s="84"/>
      <c r="L122" s="304"/>
      <c r="M122" s="304"/>
      <c r="N122" s="85"/>
      <c r="O122" s="83">
        <f>SUM(O123,O125,O130,O142)</f>
        <v>597219000</v>
      </c>
      <c r="P122" s="67" t="s">
        <v>113</v>
      </c>
    </row>
    <row r="123" spans="1:16" ht="15.95" customHeight="1">
      <c r="A123" s="156"/>
      <c r="B123" s="152" t="s">
        <v>217</v>
      </c>
      <c r="C123" s="527" t="s">
        <v>78</v>
      </c>
      <c r="D123" s="462">
        <v>20000</v>
      </c>
      <c r="E123" s="462">
        <f>O123/1000</f>
        <v>20000</v>
      </c>
      <c r="F123" s="462">
        <f>+E123-D123</f>
        <v>0</v>
      </c>
      <c r="G123" s="538">
        <v>0</v>
      </c>
      <c r="H123" s="131"/>
      <c r="I123" s="41"/>
      <c r="J123" s="70"/>
      <c r="K123" s="40"/>
      <c r="L123" s="414" t="s">
        <v>125</v>
      </c>
      <c r="M123" s="414"/>
      <c r="N123" s="414"/>
      <c r="O123" s="41">
        <f>SUM(O124:O124)</f>
        <v>20000000</v>
      </c>
      <c r="P123" s="29" t="s">
        <v>113</v>
      </c>
    </row>
    <row r="124" spans="1:16" ht="15.95" customHeight="1">
      <c r="A124" s="156"/>
      <c r="B124" s="152"/>
      <c r="C124" s="528"/>
      <c r="D124" s="462"/>
      <c r="E124" s="462"/>
      <c r="F124" s="462"/>
      <c r="G124" s="538"/>
      <c r="H124" s="244" t="s">
        <v>140</v>
      </c>
      <c r="I124" s="245">
        <v>1000000</v>
      </c>
      <c r="J124" s="246" t="s">
        <v>113</v>
      </c>
      <c r="K124" s="247" t="s">
        <v>90</v>
      </c>
      <c r="L124" s="344">
        <v>20</v>
      </c>
      <c r="M124" s="344" t="s">
        <v>93</v>
      </c>
      <c r="N124" s="250" t="s">
        <v>105</v>
      </c>
      <c r="O124" s="245">
        <f>I124*L124</f>
        <v>20000000</v>
      </c>
      <c r="P124" s="37" t="s">
        <v>113</v>
      </c>
    </row>
    <row r="125" spans="1:16" ht="15.95" customHeight="1">
      <c r="A125" s="156"/>
      <c r="B125" s="152"/>
      <c r="C125" s="490" t="s">
        <v>74</v>
      </c>
      <c r="D125" s="460">
        <v>602580</v>
      </c>
      <c r="E125" s="460">
        <f>O125/1000</f>
        <v>513990</v>
      </c>
      <c r="F125" s="460">
        <f>+E125-D125</f>
        <v>-88590</v>
      </c>
      <c r="G125" s="483">
        <f>F125/D125*100</f>
        <v>-14.701782335955391</v>
      </c>
      <c r="H125" s="131"/>
      <c r="I125" s="41"/>
      <c r="J125" s="70"/>
      <c r="K125" s="40"/>
      <c r="L125" s="414" t="s">
        <v>125</v>
      </c>
      <c r="M125" s="414"/>
      <c r="N125" s="414"/>
      <c r="O125" s="41">
        <f>SUM(O126:O129)</f>
        <v>513990000</v>
      </c>
      <c r="P125" s="29" t="s">
        <v>113</v>
      </c>
    </row>
    <row r="126" spans="1:16" ht="15.95" customHeight="1">
      <c r="A126" s="156"/>
      <c r="B126" s="152"/>
      <c r="C126" s="491"/>
      <c r="D126" s="463"/>
      <c r="E126" s="463"/>
      <c r="F126" s="463"/>
      <c r="G126" s="484"/>
      <c r="H126" s="244" t="s">
        <v>74</v>
      </c>
      <c r="I126" s="245">
        <v>3000000</v>
      </c>
      <c r="J126" s="246" t="s">
        <v>113</v>
      </c>
      <c r="K126" s="247" t="s">
        <v>90</v>
      </c>
      <c r="L126" s="344">
        <v>12</v>
      </c>
      <c r="M126" s="344" t="s">
        <v>98</v>
      </c>
      <c r="N126" s="250" t="s">
        <v>105</v>
      </c>
      <c r="O126" s="245">
        <f>I126*L126</f>
        <v>36000000</v>
      </c>
      <c r="P126" s="37" t="s">
        <v>113</v>
      </c>
    </row>
    <row r="127" spans="1:16" ht="15.95" customHeight="1">
      <c r="A127" s="156"/>
      <c r="B127" s="152"/>
      <c r="C127" s="491"/>
      <c r="D127" s="463"/>
      <c r="E127" s="463"/>
      <c r="F127" s="463"/>
      <c r="G127" s="484"/>
      <c r="H127" s="244" t="s">
        <v>301</v>
      </c>
      <c r="I127" s="245">
        <v>1000000</v>
      </c>
      <c r="J127" s="246" t="s">
        <v>113</v>
      </c>
      <c r="K127" s="247" t="s">
        <v>90</v>
      </c>
      <c r="L127" s="344">
        <v>1</v>
      </c>
      <c r="M127" s="344" t="s">
        <v>307</v>
      </c>
      <c r="N127" s="250" t="s">
        <v>105</v>
      </c>
      <c r="O127" s="245">
        <f>I127*L127</f>
        <v>1000000</v>
      </c>
      <c r="P127" s="37" t="s">
        <v>113</v>
      </c>
    </row>
    <row r="128" spans="1:16" ht="15.95" customHeight="1">
      <c r="A128" s="156"/>
      <c r="B128" s="152"/>
      <c r="C128" s="491"/>
      <c r="D128" s="463"/>
      <c r="E128" s="463"/>
      <c r="F128" s="463"/>
      <c r="G128" s="484"/>
      <c r="H128" s="244" t="s">
        <v>372</v>
      </c>
      <c r="I128" s="245">
        <v>40800000</v>
      </c>
      <c r="J128" s="246" t="s">
        <v>113</v>
      </c>
      <c r="K128" s="247" t="s">
        <v>90</v>
      </c>
      <c r="L128" s="344">
        <v>5</v>
      </c>
      <c r="M128" s="344" t="s">
        <v>307</v>
      </c>
      <c r="N128" s="250" t="s">
        <v>105</v>
      </c>
      <c r="O128" s="245">
        <f>I128*L128</f>
        <v>204000000</v>
      </c>
      <c r="P128" s="37" t="s">
        <v>113</v>
      </c>
    </row>
    <row r="129" spans="1:16" ht="15.95" customHeight="1">
      <c r="A129" s="156"/>
      <c r="B129" s="152"/>
      <c r="C129" s="504"/>
      <c r="D129" s="461"/>
      <c r="E129" s="461"/>
      <c r="F129" s="461"/>
      <c r="G129" s="485"/>
      <c r="H129" s="139" t="s">
        <v>343</v>
      </c>
      <c r="I129" s="54">
        <v>8530937.5</v>
      </c>
      <c r="J129" s="128" t="s">
        <v>113</v>
      </c>
      <c r="K129" s="55" t="s">
        <v>90</v>
      </c>
      <c r="L129" s="343">
        <v>32</v>
      </c>
      <c r="M129" s="343" t="s">
        <v>410</v>
      </c>
      <c r="N129" s="56" t="s">
        <v>105</v>
      </c>
      <c r="O129" s="54">
        <f>I129*L129</f>
        <v>272990000</v>
      </c>
      <c r="P129" s="57" t="s">
        <v>113</v>
      </c>
    </row>
    <row r="130" spans="1:16" ht="15.95" customHeight="1">
      <c r="A130" s="156"/>
      <c r="B130" s="152"/>
      <c r="C130" s="487" t="s">
        <v>79</v>
      </c>
      <c r="D130" s="460">
        <v>48700</v>
      </c>
      <c r="E130" s="460">
        <f>O130/1000</f>
        <v>50829</v>
      </c>
      <c r="F130" s="460">
        <f>E130-D130</f>
        <v>2129</v>
      </c>
      <c r="G130" s="483">
        <f>F130/D130*100</f>
        <v>4.3716632443531829</v>
      </c>
      <c r="H130" s="131"/>
      <c r="I130" s="41"/>
      <c r="J130" s="70"/>
      <c r="K130" s="40"/>
      <c r="L130" s="414" t="s">
        <v>125</v>
      </c>
      <c r="M130" s="414"/>
      <c r="N130" s="414"/>
      <c r="O130" s="41">
        <f>SUM(O131:O132,O138,O140,O139,O141)</f>
        <v>50829000</v>
      </c>
      <c r="P130" s="29" t="s">
        <v>113</v>
      </c>
    </row>
    <row r="131" spans="1:16" ht="15.95" customHeight="1">
      <c r="A131" s="156"/>
      <c r="B131" s="152"/>
      <c r="C131" s="488"/>
      <c r="D131" s="463"/>
      <c r="E131" s="463"/>
      <c r="F131" s="463"/>
      <c r="G131" s="484"/>
      <c r="H131" s="244" t="s">
        <v>353</v>
      </c>
      <c r="I131" s="245">
        <v>1450000</v>
      </c>
      <c r="J131" s="246" t="s">
        <v>113</v>
      </c>
      <c r="K131" s="247" t="s">
        <v>90</v>
      </c>
      <c r="L131" s="344">
        <v>12</v>
      </c>
      <c r="M131" s="344" t="s">
        <v>311</v>
      </c>
      <c r="N131" s="250" t="s">
        <v>105</v>
      </c>
      <c r="O131" s="245">
        <f>SUM(I131*L131)</f>
        <v>17400000</v>
      </c>
      <c r="P131" s="37" t="s">
        <v>113</v>
      </c>
    </row>
    <row r="132" spans="1:16" ht="15.95" customHeight="1">
      <c r="A132" s="156"/>
      <c r="B132" s="152"/>
      <c r="C132" s="488"/>
      <c r="D132" s="463"/>
      <c r="E132" s="463"/>
      <c r="F132" s="463"/>
      <c r="G132" s="484"/>
      <c r="H132" s="258" t="s">
        <v>329</v>
      </c>
      <c r="I132" s="259"/>
      <c r="J132" s="260"/>
      <c r="K132" s="261"/>
      <c r="L132" s="262"/>
      <c r="M132" s="262"/>
      <c r="N132" s="262"/>
      <c r="O132" s="259">
        <f>SUM(O133:O137)</f>
        <v>17877000</v>
      </c>
      <c r="P132" s="21" t="s">
        <v>113</v>
      </c>
    </row>
    <row r="133" spans="1:16" ht="15.95" customHeight="1">
      <c r="A133" s="156"/>
      <c r="B133" s="152"/>
      <c r="C133" s="488"/>
      <c r="D133" s="463"/>
      <c r="E133" s="463"/>
      <c r="F133" s="463"/>
      <c r="G133" s="484"/>
      <c r="H133" s="244" t="s">
        <v>330</v>
      </c>
      <c r="I133" s="245">
        <v>4000000</v>
      </c>
      <c r="J133" s="246" t="s">
        <v>113</v>
      </c>
      <c r="K133" s="247" t="s">
        <v>90</v>
      </c>
      <c r="L133" s="344">
        <v>1</v>
      </c>
      <c r="M133" s="344" t="s">
        <v>93</v>
      </c>
      <c r="N133" s="250" t="s">
        <v>105</v>
      </c>
      <c r="O133" s="245">
        <f>I133*L133</f>
        <v>4000000</v>
      </c>
      <c r="P133" s="37" t="s">
        <v>113</v>
      </c>
    </row>
    <row r="134" spans="1:16" ht="15.95" customHeight="1">
      <c r="A134" s="156"/>
      <c r="B134" s="152"/>
      <c r="C134" s="488"/>
      <c r="D134" s="463"/>
      <c r="E134" s="463"/>
      <c r="F134" s="463"/>
      <c r="G134" s="484"/>
      <c r="H134" s="244" t="s">
        <v>331</v>
      </c>
      <c r="I134" s="245">
        <v>4000000</v>
      </c>
      <c r="J134" s="246" t="s">
        <v>113</v>
      </c>
      <c r="K134" s="247" t="s">
        <v>90</v>
      </c>
      <c r="L134" s="344">
        <v>1</v>
      </c>
      <c r="M134" s="344" t="s">
        <v>93</v>
      </c>
      <c r="N134" s="250" t="s">
        <v>105</v>
      </c>
      <c r="O134" s="245">
        <f t="shared" ref="O134:O141" si="9">I134*L134</f>
        <v>4000000</v>
      </c>
      <c r="P134" s="37" t="s">
        <v>113</v>
      </c>
    </row>
    <row r="135" spans="1:16" ht="15.95" customHeight="1">
      <c r="A135" s="156"/>
      <c r="B135" s="152"/>
      <c r="C135" s="488"/>
      <c r="D135" s="463"/>
      <c r="E135" s="463"/>
      <c r="F135" s="463"/>
      <c r="G135" s="484"/>
      <c r="H135" s="244" t="s">
        <v>338</v>
      </c>
      <c r="I135" s="245">
        <v>3928000</v>
      </c>
      <c r="J135" s="246" t="s">
        <v>113</v>
      </c>
      <c r="K135" s="247" t="s">
        <v>90</v>
      </c>
      <c r="L135" s="344">
        <v>1</v>
      </c>
      <c r="M135" s="344" t="s">
        <v>93</v>
      </c>
      <c r="N135" s="250" t="s">
        <v>105</v>
      </c>
      <c r="O135" s="245">
        <f t="shared" si="9"/>
        <v>3928000</v>
      </c>
      <c r="P135" s="37" t="s">
        <v>113</v>
      </c>
    </row>
    <row r="136" spans="1:16" ht="15.95" customHeight="1">
      <c r="A136" s="156"/>
      <c r="B136" s="152"/>
      <c r="C136" s="488"/>
      <c r="D136" s="463"/>
      <c r="E136" s="463"/>
      <c r="F136" s="463"/>
      <c r="G136" s="484"/>
      <c r="H136" s="244" t="s">
        <v>332</v>
      </c>
      <c r="I136" s="245">
        <v>4000000</v>
      </c>
      <c r="J136" s="246" t="s">
        <v>113</v>
      </c>
      <c r="K136" s="247" t="s">
        <v>90</v>
      </c>
      <c r="L136" s="344">
        <v>1</v>
      </c>
      <c r="M136" s="344" t="s">
        <v>93</v>
      </c>
      <c r="N136" s="250" t="s">
        <v>105</v>
      </c>
      <c r="O136" s="245">
        <f t="shared" si="9"/>
        <v>4000000</v>
      </c>
      <c r="P136" s="37" t="s">
        <v>113</v>
      </c>
    </row>
    <row r="137" spans="1:16" ht="15.95" customHeight="1">
      <c r="A137" s="156"/>
      <c r="B137" s="152"/>
      <c r="C137" s="488"/>
      <c r="D137" s="463"/>
      <c r="E137" s="463"/>
      <c r="F137" s="463"/>
      <c r="G137" s="484"/>
      <c r="H137" s="244" t="s">
        <v>339</v>
      </c>
      <c r="I137" s="245">
        <v>1949000</v>
      </c>
      <c r="J137" s="246" t="s">
        <v>113</v>
      </c>
      <c r="K137" s="247" t="s">
        <v>90</v>
      </c>
      <c r="L137" s="344">
        <v>1</v>
      </c>
      <c r="M137" s="344" t="s">
        <v>93</v>
      </c>
      <c r="N137" s="250" t="s">
        <v>105</v>
      </c>
      <c r="O137" s="245">
        <f t="shared" si="9"/>
        <v>1949000</v>
      </c>
      <c r="P137" s="37" t="s">
        <v>113</v>
      </c>
    </row>
    <row r="138" spans="1:16" ht="15.95" customHeight="1">
      <c r="A138" s="156"/>
      <c r="B138" s="152"/>
      <c r="C138" s="488"/>
      <c r="D138" s="463"/>
      <c r="E138" s="463"/>
      <c r="F138" s="463"/>
      <c r="G138" s="484"/>
      <c r="H138" s="244" t="s">
        <v>337</v>
      </c>
      <c r="I138" s="245">
        <v>1876000</v>
      </c>
      <c r="J138" s="246" t="s">
        <v>113</v>
      </c>
      <c r="K138" s="247" t="s">
        <v>90</v>
      </c>
      <c r="L138" s="344">
        <v>1</v>
      </c>
      <c r="M138" s="344" t="s">
        <v>93</v>
      </c>
      <c r="N138" s="250" t="s">
        <v>105</v>
      </c>
      <c r="O138" s="245">
        <f t="shared" si="9"/>
        <v>1876000</v>
      </c>
      <c r="P138" s="37" t="s">
        <v>113</v>
      </c>
    </row>
    <row r="139" spans="1:16" ht="15.95" customHeight="1">
      <c r="A139" s="156"/>
      <c r="B139" s="152"/>
      <c r="C139" s="488"/>
      <c r="D139" s="463"/>
      <c r="E139" s="463"/>
      <c r="F139" s="463"/>
      <c r="G139" s="484"/>
      <c r="H139" s="244" t="s">
        <v>413</v>
      </c>
      <c r="I139" s="245">
        <v>1000000</v>
      </c>
      <c r="J139" s="246" t="s">
        <v>113</v>
      </c>
      <c r="K139" s="247" t="s">
        <v>90</v>
      </c>
      <c r="L139" s="344">
        <v>1</v>
      </c>
      <c r="M139" s="344" t="s">
        <v>93</v>
      </c>
      <c r="N139" s="250" t="s">
        <v>105</v>
      </c>
      <c r="O139" s="245">
        <f t="shared" si="9"/>
        <v>1000000</v>
      </c>
      <c r="P139" s="37" t="s">
        <v>113</v>
      </c>
    </row>
    <row r="140" spans="1:16" ht="15.95" customHeight="1">
      <c r="A140" s="156"/>
      <c r="B140" s="152"/>
      <c r="C140" s="488"/>
      <c r="D140" s="463"/>
      <c r="E140" s="463"/>
      <c r="F140" s="463"/>
      <c r="G140" s="484"/>
      <c r="H140" s="244" t="s">
        <v>404</v>
      </c>
      <c r="I140" s="245">
        <v>9676000</v>
      </c>
      <c r="J140" s="246" t="s">
        <v>113</v>
      </c>
      <c r="K140" s="247" t="s">
        <v>90</v>
      </c>
      <c r="L140" s="344">
        <v>1</v>
      </c>
      <c r="M140" s="344" t="s">
        <v>93</v>
      </c>
      <c r="N140" s="250" t="s">
        <v>105</v>
      </c>
      <c r="O140" s="245">
        <f t="shared" si="9"/>
        <v>9676000</v>
      </c>
      <c r="P140" s="37" t="s">
        <v>113</v>
      </c>
    </row>
    <row r="141" spans="1:16" ht="15.95" customHeight="1">
      <c r="A141" s="156"/>
      <c r="B141" s="152"/>
      <c r="C141" s="489"/>
      <c r="D141" s="461"/>
      <c r="E141" s="461"/>
      <c r="F141" s="461"/>
      <c r="G141" s="485"/>
      <c r="H141" s="244" t="s">
        <v>441</v>
      </c>
      <c r="I141" s="245">
        <v>1000000</v>
      </c>
      <c r="J141" s="246" t="s">
        <v>113</v>
      </c>
      <c r="K141" s="247" t="s">
        <v>90</v>
      </c>
      <c r="L141" s="344">
        <v>3</v>
      </c>
      <c r="M141" s="344" t="s">
        <v>93</v>
      </c>
      <c r="N141" s="250" t="s">
        <v>105</v>
      </c>
      <c r="O141" s="245">
        <f t="shared" si="9"/>
        <v>3000000</v>
      </c>
      <c r="P141" s="37" t="s">
        <v>113</v>
      </c>
    </row>
    <row r="142" spans="1:16" ht="15.95" customHeight="1">
      <c r="A142" s="120"/>
      <c r="B142" s="152"/>
      <c r="C142" s="487" t="s">
        <v>219</v>
      </c>
      <c r="D142" s="460">
        <v>16300</v>
      </c>
      <c r="E142" s="460">
        <f>+O142/1000</f>
        <v>12400</v>
      </c>
      <c r="F142" s="460">
        <f>+E142-D142</f>
        <v>-3900</v>
      </c>
      <c r="G142" s="483">
        <f>F142/D142*100</f>
        <v>-23.926380368098162</v>
      </c>
      <c r="H142" s="32"/>
      <c r="I142" s="41"/>
      <c r="J142" s="70"/>
      <c r="K142" s="40"/>
      <c r="L142" s="414" t="s">
        <v>125</v>
      </c>
      <c r="M142" s="414"/>
      <c r="N142" s="414"/>
      <c r="O142" s="41">
        <f>SUM(O143,O149)</f>
        <v>12400000</v>
      </c>
      <c r="P142" s="29" t="s">
        <v>113</v>
      </c>
    </row>
    <row r="143" spans="1:16" ht="15.95" customHeight="1">
      <c r="A143" s="120"/>
      <c r="B143" s="309"/>
      <c r="C143" s="488"/>
      <c r="D143" s="463"/>
      <c r="E143" s="463"/>
      <c r="F143" s="463"/>
      <c r="G143" s="484"/>
      <c r="H143" s="161" t="s">
        <v>193</v>
      </c>
      <c r="I143" s="259"/>
      <c r="J143" s="260"/>
      <c r="K143" s="261"/>
      <c r="L143" s="262"/>
      <c r="M143" s="262"/>
      <c r="N143" s="263"/>
      <c r="O143" s="245">
        <f>SUM(O144:O148)</f>
        <v>12000000</v>
      </c>
      <c r="P143" s="37" t="s">
        <v>113</v>
      </c>
    </row>
    <row r="144" spans="1:16" ht="15.95" customHeight="1">
      <c r="A144" s="120"/>
      <c r="B144" s="301"/>
      <c r="C144" s="488"/>
      <c r="D144" s="463"/>
      <c r="E144" s="463"/>
      <c r="F144" s="463"/>
      <c r="G144" s="484"/>
      <c r="H144" s="38" t="s">
        <v>7</v>
      </c>
      <c r="I144" s="245">
        <v>320000</v>
      </c>
      <c r="J144" s="246" t="s">
        <v>113</v>
      </c>
      <c r="K144" s="247" t="s">
        <v>90</v>
      </c>
      <c r="L144" s="344">
        <v>1</v>
      </c>
      <c r="M144" s="344" t="s">
        <v>93</v>
      </c>
      <c r="N144" s="250" t="s">
        <v>105</v>
      </c>
      <c r="O144" s="245">
        <f t="shared" ref="O144:O149" si="10">SUM(I144*L144)</f>
        <v>320000</v>
      </c>
      <c r="P144" s="37" t="s">
        <v>113</v>
      </c>
    </row>
    <row r="145" spans="1:16" ht="15.95" customHeight="1">
      <c r="A145" s="120"/>
      <c r="B145" s="301"/>
      <c r="C145" s="488"/>
      <c r="D145" s="463"/>
      <c r="E145" s="463"/>
      <c r="F145" s="463"/>
      <c r="G145" s="484"/>
      <c r="H145" s="38" t="s">
        <v>2</v>
      </c>
      <c r="I145" s="245">
        <v>4000000</v>
      </c>
      <c r="J145" s="246" t="s">
        <v>113</v>
      </c>
      <c r="K145" s="247" t="s">
        <v>90</v>
      </c>
      <c r="L145" s="344">
        <v>1</v>
      </c>
      <c r="M145" s="344" t="s">
        <v>93</v>
      </c>
      <c r="N145" s="250" t="s">
        <v>105</v>
      </c>
      <c r="O145" s="245">
        <v>3880000</v>
      </c>
      <c r="P145" s="37" t="s">
        <v>113</v>
      </c>
    </row>
    <row r="146" spans="1:16" ht="15.95" customHeight="1">
      <c r="A146" s="151"/>
      <c r="B146" s="157"/>
      <c r="C146" s="488"/>
      <c r="D146" s="463"/>
      <c r="E146" s="463"/>
      <c r="F146" s="463"/>
      <c r="G146" s="484"/>
      <c r="H146" s="129" t="s">
        <v>284</v>
      </c>
      <c r="I146" s="245">
        <v>600000</v>
      </c>
      <c r="J146" s="246" t="s">
        <v>113</v>
      </c>
      <c r="K146" s="247" t="s">
        <v>90</v>
      </c>
      <c r="L146" s="344">
        <v>1</v>
      </c>
      <c r="M146" s="344" t="s">
        <v>93</v>
      </c>
      <c r="N146" s="250"/>
      <c r="O146" s="245">
        <f t="shared" si="10"/>
        <v>600000</v>
      </c>
      <c r="P146" s="37" t="s">
        <v>113</v>
      </c>
    </row>
    <row r="147" spans="1:16" ht="15.95" hidden="1" customHeight="1">
      <c r="A147" s="120"/>
      <c r="B147" s="301"/>
      <c r="C147" s="488"/>
      <c r="D147" s="463"/>
      <c r="E147" s="463"/>
      <c r="F147" s="463"/>
      <c r="G147" s="484"/>
      <c r="H147" s="195" t="s">
        <v>50</v>
      </c>
      <c r="I147" s="245">
        <v>0</v>
      </c>
      <c r="J147" s="246" t="s">
        <v>113</v>
      </c>
      <c r="K147" s="247" t="s">
        <v>90</v>
      </c>
      <c r="L147" s="344">
        <v>1</v>
      </c>
      <c r="M147" s="344" t="s">
        <v>93</v>
      </c>
      <c r="N147" s="344"/>
      <c r="O147" s="245">
        <v>0</v>
      </c>
      <c r="P147" s="37" t="s">
        <v>113</v>
      </c>
    </row>
    <row r="148" spans="1:16" ht="15.95" customHeight="1">
      <c r="A148" s="120"/>
      <c r="B148" s="301"/>
      <c r="C148" s="488"/>
      <c r="D148" s="463"/>
      <c r="E148" s="463"/>
      <c r="F148" s="463"/>
      <c r="G148" s="484"/>
      <c r="H148" s="129" t="s">
        <v>387</v>
      </c>
      <c r="I148" s="245">
        <v>7200000</v>
      </c>
      <c r="J148" s="246" t="s">
        <v>113</v>
      </c>
      <c r="K148" s="247" t="s">
        <v>90</v>
      </c>
      <c r="L148" s="344">
        <v>1</v>
      </c>
      <c r="M148" s="344" t="s">
        <v>93</v>
      </c>
      <c r="N148" s="344"/>
      <c r="O148" s="245">
        <f t="shared" si="10"/>
        <v>7200000</v>
      </c>
      <c r="P148" s="37" t="s">
        <v>113</v>
      </c>
    </row>
    <row r="149" spans="1:16" ht="15.95" customHeight="1">
      <c r="A149" s="269"/>
      <c r="B149" s="302"/>
      <c r="C149" s="489"/>
      <c r="D149" s="461"/>
      <c r="E149" s="461"/>
      <c r="F149" s="461"/>
      <c r="G149" s="485"/>
      <c r="H149" s="223" t="s">
        <v>80</v>
      </c>
      <c r="I149" s="54">
        <v>200000</v>
      </c>
      <c r="J149" s="128" t="s">
        <v>113</v>
      </c>
      <c r="K149" s="55" t="s">
        <v>90</v>
      </c>
      <c r="L149" s="343">
        <v>2</v>
      </c>
      <c r="M149" s="343" t="s">
        <v>93</v>
      </c>
      <c r="N149" s="343"/>
      <c r="O149" s="54">
        <f t="shared" si="10"/>
        <v>400000</v>
      </c>
      <c r="P149" s="57" t="s">
        <v>113</v>
      </c>
    </row>
    <row r="150" spans="1:16" ht="20.100000000000001" customHeight="1">
      <c r="A150" s="269" t="s">
        <v>427</v>
      </c>
      <c r="B150" s="154" t="s">
        <v>208</v>
      </c>
      <c r="C150" s="337" t="s">
        <v>261</v>
      </c>
      <c r="D150" s="342">
        <f>SUM(D151:D155)</f>
        <v>193055</v>
      </c>
      <c r="E150" s="323">
        <f>SUM(E151:E155)</f>
        <v>190055.00000999999</v>
      </c>
      <c r="F150" s="323">
        <f>E150-D150</f>
        <v>-2999.9999900000112</v>
      </c>
      <c r="G150" s="345">
        <f>F150/D150*100</f>
        <v>-1.5539613011836062</v>
      </c>
      <c r="H150" s="220"/>
      <c r="I150" s="86"/>
      <c r="J150" s="48"/>
      <c r="K150" s="84"/>
      <c r="L150" s="304"/>
      <c r="M150" s="304"/>
      <c r="N150" s="304"/>
      <c r="O150" s="86">
        <f>SUM(O151,O154)</f>
        <v>190055000.00999999</v>
      </c>
      <c r="P150" s="29" t="s">
        <v>113</v>
      </c>
    </row>
    <row r="151" spans="1:16" ht="16.5" customHeight="1">
      <c r="A151" s="159"/>
      <c r="B151" s="152" t="s">
        <v>221</v>
      </c>
      <c r="C151" s="528" t="s">
        <v>195</v>
      </c>
      <c r="D151" s="529">
        <v>133055</v>
      </c>
      <c r="E151" s="462">
        <f>O151/1000</f>
        <v>130055.00000999999</v>
      </c>
      <c r="F151" s="462">
        <f>+E151-D151</f>
        <v>-2999.9999900000112</v>
      </c>
      <c r="G151" s="557">
        <f>+F151/D151*100</f>
        <v>-2.2547066927210637</v>
      </c>
      <c r="H151" s="32"/>
      <c r="I151" s="41"/>
      <c r="J151" s="70"/>
      <c r="K151" s="40"/>
      <c r="L151" s="414" t="s">
        <v>125</v>
      </c>
      <c r="M151" s="414"/>
      <c r="N151" s="414"/>
      <c r="O151" s="41">
        <f>SUM(O152:O153)</f>
        <v>130055000.00999999</v>
      </c>
      <c r="P151" s="29" t="s">
        <v>113</v>
      </c>
    </row>
    <row r="152" spans="1:16" ht="16.5" customHeight="1">
      <c r="A152" s="120"/>
      <c r="B152" s="301"/>
      <c r="C152" s="528"/>
      <c r="D152" s="529"/>
      <c r="E152" s="462"/>
      <c r="F152" s="462"/>
      <c r="G152" s="557"/>
      <c r="H152" s="253" t="s">
        <v>371</v>
      </c>
      <c r="I152" s="245">
        <v>20000000</v>
      </c>
      <c r="J152" s="246" t="s">
        <v>113</v>
      </c>
      <c r="K152" s="247" t="s">
        <v>90</v>
      </c>
      <c r="L152" s="344">
        <v>5</v>
      </c>
      <c r="M152" s="344" t="s">
        <v>348</v>
      </c>
      <c r="N152" s="250" t="s">
        <v>105</v>
      </c>
      <c r="O152" s="245">
        <f>SUM(I152*L152)</f>
        <v>100000000</v>
      </c>
      <c r="P152" s="37" t="s">
        <v>113</v>
      </c>
    </row>
    <row r="153" spans="1:16" ht="16.5" customHeight="1">
      <c r="A153" s="120"/>
      <c r="B153" s="301"/>
      <c r="C153" s="528"/>
      <c r="D153" s="529"/>
      <c r="E153" s="462"/>
      <c r="F153" s="462"/>
      <c r="G153" s="557"/>
      <c r="H153" s="376" t="s">
        <v>396</v>
      </c>
      <c r="I153" s="370">
        <v>4293571.43</v>
      </c>
      <c r="J153" s="371" t="s">
        <v>113</v>
      </c>
      <c r="K153" s="372" t="s">
        <v>90</v>
      </c>
      <c r="L153" s="373">
        <v>7</v>
      </c>
      <c r="M153" s="373" t="s">
        <v>390</v>
      </c>
      <c r="N153" s="374" t="s">
        <v>105</v>
      </c>
      <c r="O153" s="370">
        <f>SUM(I153*L153)</f>
        <v>30055000.009999998</v>
      </c>
      <c r="P153" s="232" t="s">
        <v>113</v>
      </c>
    </row>
    <row r="154" spans="1:16" ht="15.95" customHeight="1">
      <c r="A154" s="162"/>
      <c r="B154" s="309"/>
      <c r="C154" s="522" t="s">
        <v>39</v>
      </c>
      <c r="D154" s="529">
        <v>60000</v>
      </c>
      <c r="E154" s="462">
        <f>+O154/1000</f>
        <v>60000</v>
      </c>
      <c r="F154" s="537">
        <f>+E154-D154</f>
        <v>0</v>
      </c>
      <c r="G154" s="477">
        <f>+F154/D154*100</f>
        <v>0</v>
      </c>
      <c r="H154" s="131"/>
      <c r="I154" s="41"/>
      <c r="J154" s="70"/>
      <c r="K154" s="40"/>
      <c r="L154" s="414" t="s">
        <v>125</v>
      </c>
      <c r="M154" s="414"/>
      <c r="N154" s="414"/>
      <c r="O154" s="41">
        <f>SUM(O155:O155)</f>
        <v>60000000</v>
      </c>
      <c r="P154" s="29" t="s">
        <v>113</v>
      </c>
    </row>
    <row r="155" spans="1:16" ht="15.95" customHeight="1">
      <c r="A155" s="156"/>
      <c r="B155" s="336"/>
      <c r="C155" s="524"/>
      <c r="D155" s="529"/>
      <c r="E155" s="462"/>
      <c r="F155" s="537"/>
      <c r="G155" s="479"/>
      <c r="H155" s="127" t="s">
        <v>342</v>
      </c>
      <c r="I155" s="54">
        <v>6000000</v>
      </c>
      <c r="J155" s="128" t="s">
        <v>113</v>
      </c>
      <c r="K155" s="55" t="s">
        <v>90</v>
      </c>
      <c r="L155" s="343">
        <v>10</v>
      </c>
      <c r="M155" s="343" t="s">
        <v>93</v>
      </c>
      <c r="N155" s="56" t="s">
        <v>105</v>
      </c>
      <c r="O155" s="54">
        <f>I155*L155</f>
        <v>60000000</v>
      </c>
      <c r="P155" s="57" t="s">
        <v>113</v>
      </c>
    </row>
    <row r="156" spans="1:16" ht="20.100000000000001" customHeight="1">
      <c r="A156" s="159"/>
      <c r="B156" s="24" t="s">
        <v>260</v>
      </c>
      <c r="C156" s="335" t="s">
        <v>131</v>
      </c>
      <c r="D156" s="329">
        <f>+D157</f>
        <v>27304</v>
      </c>
      <c r="E156" s="316">
        <f>SUM(E157:E162)</f>
        <v>26164.3</v>
      </c>
      <c r="F156" s="316">
        <f>+E156-D156</f>
        <v>-1139.7000000000007</v>
      </c>
      <c r="G156" s="314">
        <f>+F156/D156*100</f>
        <v>-4.1741136829768557</v>
      </c>
      <c r="H156" s="131"/>
      <c r="I156" s="33"/>
      <c r="J156" s="70"/>
      <c r="K156" s="40"/>
      <c r="L156" s="303"/>
      <c r="M156" s="303"/>
      <c r="N156" s="87"/>
      <c r="O156" s="33">
        <f>SUM(O157)</f>
        <v>26164300</v>
      </c>
      <c r="P156" s="29" t="s">
        <v>113</v>
      </c>
    </row>
    <row r="157" spans="1:16" ht="15.95" customHeight="1">
      <c r="A157" s="120"/>
      <c r="B157" s="301"/>
      <c r="C157" s="487" t="s">
        <v>300</v>
      </c>
      <c r="D157" s="475">
        <v>27304</v>
      </c>
      <c r="E157" s="460">
        <f>O157/1000</f>
        <v>26164.3</v>
      </c>
      <c r="F157" s="460">
        <f>+E157-D157</f>
        <v>-1139.7000000000007</v>
      </c>
      <c r="G157" s="483">
        <f>+F157/D157*100</f>
        <v>-4.1741136829768557</v>
      </c>
      <c r="H157" s="131"/>
      <c r="I157" s="41"/>
      <c r="J157" s="70"/>
      <c r="K157" s="40"/>
      <c r="L157" s="414" t="s">
        <v>125</v>
      </c>
      <c r="M157" s="414"/>
      <c r="N157" s="414"/>
      <c r="O157" s="41">
        <f>SUM(O158:O162)</f>
        <v>26164300</v>
      </c>
      <c r="P157" s="29" t="s">
        <v>113</v>
      </c>
    </row>
    <row r="158" spans="1:16" ht="15.95" customHeight="1">
      <c r="A158" s="120"/>
      <c r="B158" s="301"/>
      <c r="C158" s="488"/>
      <c r="D158" s="486"/>
      <c r="E158" s="463"/>
      <c r="F158" s="463"/>
      <c r="G158" s="484"/>
      <c r="H158" s="254" t="s">
        <v>51</v>
      </c>
      <c r="I158" s="245">
        <v>846750</v>
      </c>
      <c r="J158" s="246" t="s">
        <v>113</v>
      </c>
      <c r="K158" s="247" t="s">
        <v>90</v>
      </c>
      <c r="L158" s="344">
        <v>4</v>
      </c>
      <c r="M158" s="344" t="s">
        <v>93</v>
      </c>
      <c r="N158" s="250" t="s">
        <v>105</v>
      </c>
      <c r="O158" s="245">
        <f>I158*L158</f>
        <v>3387000</v>
      </c>
      <c r="P158" s="224" t="s">
        <v>113</v>
      </c>
    </row>
    <row r="159" spans="1:16" ht="15.95" customHeight="1">
      <c r="A159" s="120"/>
      <c r="B159" s="301"/>
      <c r="C159" s="488"/>
      <c r="D159" s="486"/>
      <c r="E159" s="463"/>
      <c r="F159" s="463"/>
      <c r="G159" s="484"/>
      <c r="H159" s="254" t="s">
        <v>430</v>
      </c>
      <c r="I159" s="245">
        <v>1950000</v>
      </c>
      <c r="J159" s="246" t="s">
        <v>113</v>
      </c>
      <c r="K159" s="247" t="s">
        <v>90</v>
      </c>
      <c r="L159" s="344">
        <v>2</v>
      </c>
      <c r="M159" s="344" t="s">
        <v>93</v>
      </c>
      <c r="N159" s="250" t="s">
        <v>105</v>
      </c>
      <c r="O159" s="245">
        <v>3171050</v>
      </c>
      <c r="P159" s="224" t="s">
        <v>113</v>
      </c>
    </row>
    <row r="160" spans="1:16" ht="15.95" customHeight="1">
      <c r="A160" s="120"/>
      <c r="B160" s="301"/>
      <c r="C160" s="488"/>
      <c r="D160" s="486"/>
      <c r="E160" s="463"/>
      <c r="F160" s="463"/>
      <c r="G160" s="484"/>
      <c r="H160" s="254" t="s">
        <v>443</v>
      </c>
      <c r="I160" s="245">
        <v>106250</v>
      </c>
      <c r="J160" s="246" t="s">
        <v>113</v>
      </c>
      <c r="K160" s="247" t="s">
        <v>90</v>
      </c>
      <c r="L160" s="344">
        <v>1</v>
      </c>
      <c r="M160" s="344" t="s">
        <v>93</v>
      </c>
      <c r="N160" s="250" t="s">
        <v>105</v>
      </c>
      <c r="O160" s="245">
        <f>SUM(I160*L160)</f>
        <v>106250</v>
      </c>
      <c r="P160" s="224" t="s">
        <v>113</v>
      </c>
    </row>
    <row r="161" spans="1:16" ht="15.95" customHeight="1">
      <c r="A161" s="120"/>
      <c r="B161" s="301"/>
      <c r="C161" s="488"/>
      <c r="D161" s="486"/>
      <c r="E161" s="463"/>
      <c r="F161" s="463"/>
      <c r="G161" s="484"/>
      <c r="H161" s="254" t="s">
        <v>409</v>
      </c>
      <c r="I161" s="245">
        <v>13500000</v>
      </c>
      <c r="J161" s="246" t="s">
        <v>417</v>
      </c>
      <c r="K161" s="247" t="s">
        <v>90</v>
      </c>
      <c r="L161" s="344">
        <v>1</v>
      </c>
      <c r="M161" s="344" t="s">
        <v>418</v>
      </c>
      <c r="N161" s="250" t="s">
        <v>419</v>
      </c>
      <c r="O161" s="245">
        <f>SUM(I161*L161)</f>
        <v>13500000</v>
      </c>
      <c r="P161" s="224" t="s">
        <v>417</v>
      </c>
    </row>
    <row r="162" spans="1:16" ht="15.95" customHeight="1">
      <c r="A162" s="120"/>
      <c r="B162" s="301"/>
      <c r="C162" s="489"/>
      <c r="D162" s="476"/>
      <c r="E162" s="461"/>
      <c r="F162" s="461"/>
      <c r="G162" s="485"/>
      <c r="H162" s="145" t="s">
        <v>369</v>
      </c>
      <c r="I162" s="233">
        <v>1000000</v>
      </c>
      <c r="J162" s="234" t="s">
        <v>113</v>
      </c>
      <c r="K162" s="235" t="s">
        <v>90</v>
      </c>
      <c r="L162" s="236">
        <v>6</v>
      </c>
      <c r="M162" s="236" t="s">
        <v>93</v>
      </c>
      <c r="N162" s="237" t="s">
        <v>105</v>
      </c>
      <c r="O162" s="233">
        <f>SUM(I162*L162)</f>
        <v>6000000</v>
      </c>
      <c r="P162" s="238" t="s">
        <v>113</v>
      </c>
    </row>
    <row r="163" spans="1:16" ht="20.100000000000001" customHeight="1">
      <c r="A163" s="162"/>
      <c r="B163" s="24" t="s">
        <v>199</v>
      </c>
      <c r="C163" s="335" t="s">
        <v>131</v>
      </c>
      <c r="D163" s="329">
        <f>SUM(D164)</f>
        <v>1500</v>
      </c>
      <c r="E163" s="316">
        <f>SUM(E164)</f>
        <v>800</v>
      </c>
      <c r="F163" s="316">
        <f>+E163-D163</f>
        <v>-700</v>
      </c>
      <c r="G163" s="314">
        <f>+F163/D163*100</f>
        <v>-46.666666666666664</v>
      </c>
      <c r="H163" s="160"/>
      <c r="I163" s="83"/>
      <c r="J163" s="48"/>
      <c r="K163" s="84"/>
      <c r="L163" s="304"/>
      <c r="M163" s="304"/>
      <c r="N163" s="85"/>
      <c r="O163" s="83">
        <f>SUM(O164)</f>
        <v>800000</v>
      </c>
      <c r="P163" s="67" t="s">
        <v>113</v>
      </c>
    </row>
    <row r="164" spans="1:16" ht="15.95" customHeight="1">
      <c r="A164" s="120"/>
      <c r="B164" s="301"/>
      <c r="C164" s="487" t="s">
        <v>55</v>
      </c>
      <c r="D164" s="475">
        <v>1500</v>
      </c>
      <c r="E164" s="460">
        <f>O164/1000</f>
        <v>800</v>
      </c>
      <c r="F164" s="460">
        <f>+E164-D164</f>
        <v>-700</v>
      </c>
      <c r="G164" s="477">
        <f>+F164/D164*100</f>
        <v>-46.666666666666664</v>
      </c>
      <c r="H164" s="131"/>
      <c r="I164" s="41"/>
      <c r="J164" s="70"/>
      <c r="K164" s="40"/>
      <c r="L164" s="414" t="s">
        <v>125</v>
      </c>
      <c r="M164" s="414"/>
      <c r="N164" s="414"/>
      <c r="O164" s="41">
        <f>SUM(O165:O165)</f>
        <v>800000</v>
      </c>
      <c r="P164" s="29" t="s">
        <v>113</v>
      </c>
    </row>
    <row r="165" spans="1:16" ht="15.95" customHeight="1">
      <c r="A165" s="120"/>
      <c r="B165" s="301"/>
      <c r="C165" s="488"/>
      <c r="D165" s="486"/>
      <c r="E165" s="463"/>
      <c r="F165" s="463">
        <f>+E165-D165</f>
        <v>0</v>
      </c>
      <c r="G165" s="478" t="e">
        <f>+F165/D165*100</f>
        <v>#DIV/0!</v>
      </c>
      <c r="H165" s="244" t="s">
        <v>397</v>
      </c>
      <c r="I165" s="245">
        <v>400000</v>
      </c>
      <c r="J165" s="246" t="s">
        <v>113</v>
      </c>
      <c r="K165" s="247" t="s">
        <v>90</v>
      </c>
      <c r="L165" s="344">
        <v>2</v>
      </c>
      <c r="M165" s="344" t="s">
        <v>93</v>
      </c>
      <c r="N165" s="250" t="s">
        <v>105</v>
      </c>
      <c r="O165" s="245">
        <f>SUM(I165*L165)</f>
        <v>800000</v>
      </c>
      <c r="P165" s="37" t="s">
        <v>113</v>
      </c>
    </row>
    <row r="166" spans="1:16" ht="20.100000000000001" customHeight="1">
      <c r="A166" s="156"/>
      <c r="B166" s="148" t="s">
        <v>222</v>
      </c>
      <c r="C166" s="335" t="s">
        <v>131</v>
      </c>
      <c r="D166" s="321">
        <f>SUM(D167:D170)</f>
        <v>27000</v>
      </c>
      <c r="E166" s="312">
        <f>O166/1000</f>
        <v>27000</v>
      </c>
      <c r="F166" s="312">
        <f>E166-D166</f>
        <v>0</v>
      </c>
      <c r="G166" s="322">
        <f>F166/D166*100</f>
        <v>0</v>
      </c>
      <c r="H166" s="131"/>
      <c r="I166" s="41"/>
      <c r="J166" s="70"/>
      <c r="K166" s="40"/>
      <c r="L166" s="303"/>
      <c r="M166" s="303"/>
      <c r="N166" s="87"/>
      <c r="O166" s="41">
        <f>O167</f>
        <v>27000000</v>
      </c>
      <c r="P166" s="29" t="s">
        <v>113</v>
      </c>
    </row>
    <row r="167" spans="1:16" ht="15.95" customHeight="1">
      <c r="A167" s="159"/>
      <c r="B167" s="163"/>
      <c r="C167" s="490" t="s">
        <v>146</v>
      </c>
      <c r="D167" s="475">
        <v>27000</v>
      </c>
      <c r="E167" s="460">
        <f>+O167/1000</f>
        <v>27000</v>
      </c>
      <c r="F167" s="460">
        <f>+E167-D167</f>
        <v>0</v>
      </c>
      <c r="G167" s="477">
        <f>+F167/D167*100</f>
        <v>0</v>
      </c>
      <c r="H167" s="131"/>
      <c r="I167" s="41"/>
      <c r="J167" s="70"/>
      <c r="K167" s="40"/>
      <c r="L167" s="414" t="s">
        <v>125</v>
      </c>
      <c r="M167" s="414"/>
      <c r="N167" s="414"/>
      <c r="O167" s="41">
        <f>SUM(O168:O170)</f>
        <v>27000000</v>
      </c>
      <c r="P167" s="29" t="s">
        <v>113</v>
      </c>
    </row>
    <row r="168" spans="1:16" ht="15.95" customHeight="1">
      <c r="A168" s="159"/>
      <c r="B168" s="301"/>
      <c r="C168" s="491"/>
      <c r="D168" s="486"/>
      <c r="E168" s="463"/>
      <c r="F168" s="463"/>
      <c r="G168" s="478"/>
      <c r="H168" s="264" t="s">
        <v>207</v>
      </c>
      <c r="I168" s="245">
        <v>25000000</v>
      </c>
      <c r="J168" s="246" t="s">
        <v>113</v>
      </c>
      <c r="K168" s="247" t="s">
        <v>90</v>
      </c>
      <c r="L168" s="344">
        <v>1</v>
      </c>
      <c r="M168" s="344" t="s">
        <v>93</v>
      </c>
      <c r="N168" s="250" t="s">
        <v>105</v>
      </c>
      <c r="O168" s="245">
        <f>SUM(I168*L168)</f>
        <v>25000000</v>
      </c>
      <c r="P168" s="37" t="s">
        <v>113</v>
      </c>
    </row>
    <row r="169" spans="1:16" ht="15.95" customHeight="1">
      <c r="A169" s="159"/>
      <c r="B169" s="301"/>
      <c r="C169" s="491"/>
      <c r="D169" s="486"/>
      <c r="E169" s="463"/>
      <c r="F169" s="463"/>
      <c r="G169" s="478"/>
      <c r="H169" s="244" t="s">
        <v>322</v>
      </c>
      <c r="I169" s="245">
        <v>1000000</v>
      </c>
      <c r="J169" s="246" t="s">
        <v>113</v>
      </c>
      <c r="K169" s="247" t="s">
        <v>90</v>
      </c>
      <c r="L169" s="344">
        <v>1</v>
      </c>
      <c r="M169" s="344" t="s">
        <v>93</v>
      </c>
      <c r="N169" s="250" t="s">
        <v>105</v>
      </c>
      <c r="O169" s="245">
        <f>SUM(I169*L169)</f>
        <v>1000000</v>
      </c>
      <c r="P169" s="37" t="s">
        <v>113</v>
      </c>
    </row>
    <row r="170" spans="1:16" ht="15.95" customHeight="1">
      <c r="A170" s="159"/>
      <c r="B170" s="301"/>
      <c r="C170" s="491"/>
      <c r="D170" s="486"/>
      <c r="E170" s="463"/>
      <c r="F170" s="463"/>
      <c r="G170" s="478"/>
      <c r="H170" s="244" t="s">
        <v>23</v>
      </c>
      <c r="I170" s="245">
        <v>1000000</v>
      </c>
      <c r="J170" s="246" t="s">
        <v>113</v>
      </c>
      <c r="K170" s="247" t="s">
        <v>90</v>
      </c>
      <c r="L170" s="344">
        <v>1</v>
      </c>
      <c r="M170" s="344" t="s">
        <v>93</v>
      </c>
      <c r="N170" s="250" t="s">
        <v>105</v>
      </c>
      <c r="O170" s="245">
        <f>SUM(I170*L170)</f>
        <v>1000000</v>
      </c>
      <c r="P170" s="37" t="s">
        <v>113</v>
      </c>
    </row>
    <row r="171" spans="1:16" ht="20.100000000000001" customHeight="1">
      <c r="A171" s="162"/>
      <c r="B171" s="24" t="s">
        <v>171</v>
      </c>
      <c r="C171" s="231" t="s">
        <v>131</v>
      </c>
      <c r="D171" s="328">
        <f>SUM(D172:D181)</f>
        <v>41441</v>
      </c>
      <c r="E171" s="331">
        <f>SUM(E172:E181)</f>
        <v>26495.8</v>
      </c>
      <c r="F171" s="331">
        <f>+E171-D171</f>
        <v>-14945.2</v>
      </c>
      <c r="G171" s="320">
        <f>+F171/D171*100</f>
        <v>-36.063801549190416</v>
      </c>
      <c r="H171" s="149"/>
      <c r="I171" s="83"/>
      <c r="J171" s="48"/>
      <c r="K171" s="84"/>
      <c r="L171" s="304"/>
      <c r="M171" s="304"/>
      <c r="N171" s="85"/>
      <c r="O171" s="164">
        <f>SUM(O172,O181)</f>
        <v>26495800</v>
      </c>
      <c r="P171" s="67" t="s">
        <v>113</v>
      </c>
    </row>
    <row r="172" spans="1:16" ht="15.95" customHeight="1">
      <c r="A172" s="120"/>
      <c r="B172" s="301"/>
      <c r="C172" s="487" t="s">
        <v>241</v>
      </c>
      <c r="D172" s="475">
        <v>31441</v>
      </c>
      <c r="E172" s="460">
        <f>+O172/1000</f>
        <v>26396.799999999999</v>
      </c>
      <c r="F172" s="460">
        <f>+E172-D172</f>
        <v>-5044.2000000000007</v>
      </c>
      <c r="G172" s="483">
        <f>+F172/D172*100</f>
        <v>-16.043382844057124</v>
      </c>
      <c r="H172" s="131"/>
      <c r="I172" s="41"/>
      <c r="J172" s="70"/>
      <c r="K172" s="40"/>
      <c r="L172" s="414" t="s">
        <v>125</v>
      </c>
      <c r="M172" s="414"/>
      <c r="N172" s="414"/>
      <c r="O172" s="41">
        <f>SUM(O173:O180)</f>
        <v>26396800</v>
      </c>
      <c r="P172" s="29" t="s">
        <v>113</v>
      </c>
    </row>
    <row r="173" spans="1:16" ht="15.95" customHeight="1">
      <c r="A173" s="120"/>
      <c r="B173" s="301"/>
      <c r="C173" s="488"/>
      <c r="D173" s="486"/>
      <c r="E173" s="463"/>
      <c r="F173" s="463"/>
      <c r="G173" s="484"/>
      <c r="H173" s="244" t="s">
        <v>411</v>
      </c>
      <c r="I173" s="245">
        <v>538000</v>
      </c>
      <c r="J173" s="246" t="s">
        <v>113</v>
      </c>
      <c r="K173" s="247" t="s">
        <v>90</v>
      </c>
      <c r="L173" s="344">
        <v>12</v>
      </c>
      <c r="M173" s="344" t="s">
        <v>93</v>
      </c>
      <c r="N173" s="344" t="s">
        <v>105</v>
      </c>
      <c r="O173" s="245">
        <f>SUM(I173*L173)</f>
        <v>6456000</v>
      </c>
      <c r="P173" s="37" t="s">
        <v>113</v>
      </c>
    </row>
    <row r="174" spans="1:16" ht="15.95" customHeight="1">
      <c r="A174" s="120"/>
      <c r="B174" s="301"/>
      <c r="C174" s="488"/>
      <c r="D174" s="486"/>
      <c r="E174" s="463"/>
      <c r="F174" s="463"/>
      <c r="G174" s="484"/>
      <c r="H174" s="244" t="s">
        <v>391</v>
      </c>
      <c r="I174" s="245">
        <v>7700000</v>
      </c>
      <c r="J174" s="246" t="s">
        <v>113</v>
      </c>
      <c r="K174" s="247" t="s">
        <v>90</v>
      </c>
      <c r="L174" s="344">
        <v>1</v>
      </c>
      <c r="M174" s="344" t="s">
        <v>93</v>
      </c>
      <c r="N174" s="344" t="s">
        <v>105</v>
      </c>
      <c r="O174" s="245">
        <f>I174*L174</f>
        <v>7700000</v>
      </c>
      <c r="P174" s="37" t="s">
        <v>113</v>
      </c>
    </row>
    <row r="175" spans="1:16" ht="15.95" customHeight="1">
      <c r="A175" s="120"/>
      <c r="B175" s="301"/>
      <c r="C175" s="488"/>
      <c r="D175" s="486"/>
      <c r="E175" s="463"/>
      <c r="F175" s="463"/>
      <c r="G175" s="484"/>
      <c r="H175" s="244" t="s">
        <v>362</v>
      </c>
      <c r="I175" s="245">
        <v>570400</v>
      </c>
      <c r="J175" s="246" t="s">
        <v>113</v>
      </c>
      <c r="K175" s="247" t="s">
        <v>90</v>
      </c>
      <c r="L175" s="344">
        <v>2</v>
      </c>
      <c r="M175" s="344" t="s">
        <v>93</v>
      </c>
      <c r="N175" s="344" t="s">
        <v>105</v>
      </c>
      <c r="O175" s="245">
        <f>I175*L175</f>
        <v>1140800</v>
      </c>
      <c r="P175" s="37" t="s">
        <v>113</v>
      </c>
    </row>
    <row r="176" spans="1:16" ht="15.95" customHeight="1">
      <c r="A176" s="120"/>
      <c r="B176" s="301"/>
      <c r="C176" s="488"/>
      <c r="D176" s="486"/>
      <c r="E176" s="463"/>
      <c r="F176" s="463"/>
      <c r="G176" s="484"/>
      <c r="H176" s="244" t="s">
        <v>414</v>
      </c>
      <c r="I176" s="245">
        <v>3000000</v>
      </c>
      <c r="J176" s="246" t="s">
        <v>113</v>
      </c>
      <c r="K176" s="247" t="s">
        <v>90</v>
      </c>
      <c r="L176" s="344">
        <v>1</v>
      </c>
      <c r="M176" s="344" t="s">
        <v>93</v>
      </c>
      <c r="N176" s="344" t="s">
        <v>105</v>
      </c>
      <c r="O176" s="245">
        <f>SUM(I176*L176)</f>
        <v>3000000</v>
      </c>
      <c r="P176" s="37" t="s">
        <v>113</v>
      </c>
    </row>
    <row r="177" spans="1:16" ht="15.95" customHeight="1">
      <c r="A177" s="120"/>
      <c r="B177" s="301"/>
      <c r="C177" s="488"/>
      <c r="D177" s="486"/>
      <c r="E177" s="463"/>
      <c r="F177" s="463"/>
      <c r="G177" s="484"/>
      <c r="H177" s="244" t="s">
        <v>289</v>
      </c>
      <c r="I177" s="245">
        <v>300000</v>
      </c>
      <c r="J177" s="246" t="s">
        <v>113</v>
      </c>
      <c r="K177" s="247" t="s">
        <v>90</v>
      </c>
      <c r="L177" s="344">
        <v>2</v>
      </c>
      <c r="M177" s="344" t="s">
        <v>93</v>
      </c>
      <c r="N177" s="344" t="s">
        <v>105</v>
      </c>
      <c r="O177" s="245">
        <f>SUM(I177*L177)</f>
        <v>600000</v>
      </c>
      <c r="P177" s="37" t="s">
        <v>113</v>
      </c>
    </row>
    <row r="178" spans="1:16" ht="15.95" customHeight="1">
      <c r="A178" s="120"/>
      <c r="B178" s="301"/>
      <c r="C178" s="488"/>
      <c r="D178" s="486"/>
      <c r="E178" s="463"/>
      <c r="F178" s="463"/>
      <c r="G178" s="484"/>
      <c r="H178" s="244" t="s">
        <v>440</v>
      </c>
      <c r="I178" s="245">
        <v>1600000</v>
      </c>
      <c r="J178" s="246" t="s">
        <v>113</v>
      </c>
      <c r="K178" s="247" t="s">
        <v>90</v>
      </c>
      <c r="L178" s="344">
        <v>1</v>
      </c>
      <c r="M178" s="344" t="s">
        <v>340</v>
      </c>
      <c r="N178" s="344" t="s">
        <v>105</v>
      </c>
      <c r="O178" s="245">
        <v>1600000</v>
      </c>
      <c r="P178" s="37" t="s">
        <v>113</v>
      </c>
    </row>
    <row r="179" spans="1:16" ht="15.95" customHeight="1">
      <c r="A179" s="120"/>
      <c r="B179" s="301"/>
      <c r="C179" s="488"/>
      <c r="D179" s="486"/>
      <c r="E179" s="463"/>
      <c r="F179" s="463"/>
      <c r="G179" s="484"/>
      <c r="H179" s="133" t="s">
        <v>392</v>
      </c>
      <c r="I179" s="245">
        <v>1000000</v>
      </c>
      <c r="J179" s="246" t="s">
        <v>113</v>
      </c>
      <c r="K179" s="247" t="s">
        <v>90</v>
      </c>
      <c r="L179" s="344">
        <v>2</v>
      </c>
      <c r="M179" s="344" t="s">
        <v>93</v>
      </c>
      <c r="N179" s="250" t="s">
        <v>105</v>
      </c>
      <c r="O179" s="245">
        <f>SUM(I179*L179)</f>
        <v>2000000</v>
      </c>
      <c r="P179" s="37" t="s">
        <v>113</v>
      </c>
    </row>
    <row r="180" spans="1:16" ht="15.95" customHeight="1">
      <c r="A180" s="120"/>
      <c r="B180" s="301"/>
      <c r="C180" s="489"/>
      <c r="D180" s="476"/>
      <c r="E180" s="461"/>
      <c r="F180" s="461"/>
      <c r="G180" s="485"/>
      <c r="H180" s="128" t="s">
        <v>412</v>
      </c>
      <c r="I180" s="54">
        <v>1300000</v>
      </c>
      <c r="J180" s="128" t="s">
        <v>113</v>
      </c>
      <c r="K180" s="55" t="s">
        <v>90</v>
      </c>
      <c r="L180" s="343">
        <v>3</v>
      </c>
      <c r="M180" s="343" t="s">
        <v>93</v>
      </c>
      <c r="N180" s="56" t="s">
        <v>105</v>
      </c>
      <c r="O180" s="54">
        <f>SUM(I180*L180)</f>
        <v>3900000</v>
      </c>
      <c r="P180" s="57" t="s">
        <v>113</v>
      </c>
    </row>
    <row r="181" spans="1:16" ht="17.100000000000001" customHeight="1">
      <c r="A181" s="269" t="s">
        <v>427</v>
      </c>
      <c r="B181" s="157" t="s">
        <v>428</v>
      </c>
      <c r="C181" s="487" t="s">
        <v>248</v>
      </c>
      <c r="D181" s="475">
        <v>10000</v>
      </c>
      <c r="E181" s="480">
        <f>+O181/1000</f>
        <v>99</v>
      </c>
      <c r="F181" s="460">
        <f>+E181-D181</f>
        <v>-9901</v>
      </c>
      <c r="G181" s="483">
        <f t="shared" ref="G181:G182" si="11">+F181/D181*100</f>
        <v>-99.009999999999991</v>
      </c>
      <c r="H181" s="131"/>
      <c r="I181" s="41"/>
      <c r="J181" s="70"/>
      <c r="K181" s="40"/>
      <c r="L181" s="414" t="s">
        <v>125</v>
      </c>
      <c r="M181" s="414"/>
      <c r="N181" s="414"/>
      <c r="O181" s="41">
        <f>SUM(O182:O182)</f>
        <v>99000</v>
      </c>
      <c r="P181" s="29" t="s">
        <v>113</v>
      </c>
    </row>
    <row r="182" spans="1:16" ht="17.100000000000001" customHeight="1">
      <c r="A182" s="120"/>
      <c r="B182" s="302"/>
      <c r="C182" s="489"/>
      <c r="D182" s="476"/>
      <c r="E182" s="482"/>
      <c r="F182" s="461"/>
      <c r="G182" s="485" t="e">
        <f t="shared" si="11"/>
        <v>#DIV/0!</v>
      </c>
      <c r="H182" s="127" t="s">
        <v>393</v>
      </c>
      <c r="I182" s="54">
        <v>99000</v>
      </c>
      <c r="J182" s="128" t="s">
        <v>113</v>
      </c>
      <c r="K182" s="55" t="s">
        <v>90</v>
      </c>
      <c r="L182" s="343">
        <v>1</v>
      </c>
      <c r="M182" s="343" t="s">
        <v>93</v>
      </c>
      <c r="N182" s="56" t="s">
        <v>105</v>
      </c>
      <c r="O182" s="54">
        <f>SUM(I182*L182)</f>
        <v>99000</v>
      </c>
      <c r="P182" s="57" t="s">
        <v>113</v>
      </c>
    </row>
    <row r="183" spans="1:16" ht="17.100000000000001" customHeight="1">
      <c r="A183" s="162"/>
      <c r="B183" s="24" t="s">
        <v>272</v>
      </c>
      <c r="C183" s="165" t="s">
        <v>131</v>
      </c>
      <c r="D183" s="328">
        <f>SUM(D184:D191)</f>
        <v>68774</v>
      </c>
      <c r="E183" s="331">
        <f>SUM(E184:E191)</f>
        <v>58486</v>
      </c>
      <c r="F183" s="331">
        <f>E183-D183</f>
        <v>-10288</v>
      </c>
      <c r="G183" s="320">
        <f>+F183/D183*100</f>
        <v>-14.959141536045598</v>
      </c>
      <c r="H183" s="160"/>
      <c r="I183" s="83"/>
      <c r="J183" s="48"/>
      <c r="K183" s="84"/>
      <c r="L183" s="304"/>
      <c r="M183" s="304"/>
      <c r="N183" s="85"/>
      <c r="O183" s="164">
        <f>SUM(O184,O188)</f>
        <v>58486000</v>
      </c>
      <c r="P183" s="50" t="s">
        <v>113</v>
      </c>
    </row>
    <row r="184" spans="1:16" ht="17.100000000000001" customHeight="1">
      <c r="A184" s="120"/>
      <c r="B184" s="301"/>
      <c r="C184" s="487" t="s">
        <v>258</v>
      </c>
      <c r="D184" s="493">
        <v>46374</v>
      </c>
      <c r="E184" s="466">
        <f>+O184/1000</f>
        <v>40486</v>
      </c>
      <c r="F184" s="460">
        <f>E184-D184</f>
        <v>-5888</v>
      </c>
      <c r="G184" s="464">
        <f>F184/D184*100</f>
        <v>-12.696769741665589</v>
      </c>
      <c r="H184" s="278"/>
      <c r="I184" s="41"/>
      <c r="J184" s="70"/>
      <c r="K184" s="40"/>
      <c r="L184" s="414" t="s">
        <v>125</v>
      </c>
      <c r="M184" s="414"/>
      <c r="N184" s="414"/>
      <c r="O184" s="89">
        <f>SUM(O185:O187)</f>
        <v>40486000</v>
      </c>
      <c r="P184" s="29" t="s">
        <v>113</v>
      </c>
    </row>
    <row r="185" spans="1:16" ht="17.100000000000001" customHeight="1">
      <c r="A185" s="120"/>
      <c r="B185" s="301"/>
      <c r="C185" s="488"/>
      <c r="D185" s="503"/>
      <c r="E185" s="469"/>
      <c r="F185" s="463"/>
      <c r="G185" s="468"/>
      <c r="H185" s="282" t="s">
        <v>421</v>
      </c>
      <c r="I185" s="375">
        <v>16643000</v>
      </c>
      <c r="J185" s="284" t="s">
        <v>302</v>
      </c>
      <c r="K185" s="285" t="s">
        <v>90</v>
      </c>
      <c r="L185" s="286">
        <v>2</v>
      </c>
      <c r="M185" s="286" t="s">
        <v>93</v>
      </c>
      <c r="N185" s="286" t="s">
        <v>105</v>
      </c>
      <c r="O185" s="375">
        <f>I185*L185</f>
        <v>33286000</v>
      </c>
      <c r="P185" s="279" t="s">
        <v>113</v>
      </c>
    </row>
    <row r="186" spans="1:16" ht="17.100000000000001" customHeight="1">
      <c r="A186" s="120"/>
      <c r="B186" s="301"/>
      <c r="C186" s="488"/>
      <c r="D186" s="503"/>
      <c r="E186" s="469"/>
      <c r="F186" s="463"/>
      <c r="G186" s="468"/>
      <c r="H186" s="282" t="s">
        <v>422</v>
      </c>
      <c r="I186" s="375">
        <v>2100000</v>
      </c>
      <c r="J186" s="284" t="s">
        <v>302</v>
      </c>
      <c r="K186" s="285" t="s">
        <v>90</v>
      </c>
      <c r="L186" s="286">
        <v>2</v>
      </c>
      <c r="M186" s="286" t="s">
        <v>93</v>
      </c>
      <c r="N186" s="286" t="s">
        <v>105</v>
      </c>
      <c r="O186" s="375">
        <f>I186*L186</f>
        <v>4200000</v>
      </c>
      <c r="P186" s="279" t="s">
        <v>113</v>
      </c>
    </row>
    <row r="187" spans="1:16" ht="17.100000000000001" customHeight="1">
      <c r="A187" s="120"/>
      <c r="B187" s="301"/>
      <c r="C187" s="488"/>
      <c r="D187" s="503"/>
      <c r="E187" s="469"/>
      <c r="F187" s="463"/>
      <c r="G187" s="468"/>
      <c r="H187" s="377" t="s">
        <v>415</v>
      </c>
      <c r="I187" s="378">
        <v>750000</v>
      </c>
      <c r="J187" s="364" t="s">
        <v>302</v>
      </c>
      <c r="K187" s="365" t="s">
        <v>90</v>
      </c>
      <c r="L187" s="366">
        <v>4</v>
      </c>
      <c r="M187" s="366" t="s">
        <v>93</v>
      </c>
      <c r="N187" s="366" t="s">
        <v>105</v>
      </c>
      <c r="O187" s="378">
        <f>I187*L187</f>
        <v>3000000</v>
      </c>
      <c r="P187" s="232" t="s">
        <v>113</v>
      </c>
    </row>
    <row r="188" spans="1:16" ht="17.100000000000001" customHeight="1">
      <c r="A188" s="166"/>
      <c r="B188" s="167"/>
      <c r="C188" s="522" t="s">
        <v>87</v>
      </c>
      <c r="D188" s="493">
        <v>22400</v>
      </c>
      <c r="E188" s="466">
        <f>+O188/1000</f>
        <v>18000</v>
      </c>
      <c r="F188" s="462">
        <f>E188-D188</f>
        <v>-4400</v>
      </c>
      <c r="G188" s="464">
        <f>F188/D188*100</f>
        <v>-19.642857142857142</v>
      </c>
      <c r="H188" s="32"/>
      <c r="I188" s="41"/>
      <c r="J188" s="70"/>
      <c r="K188" s="40"/>
      <c r="L188" s="414" t="s">
        <v>125</v>
      </c>
      <c r="M188" s="414"/>
      <c r="N188" s="414"/>
      <c r="O188" s="41">
        <f>SUM(O189:O191)</f>
        <v>18000000</v>
      </c>
      <c r="P188" s="29" t="s">
        <v>113</v>
      </c>
    </row>
    <row r="189" spans="1:16" ht="17.100000000000001" customHeight="1">
      <c r="A189" s="120"/>
      <c r="B189" s="301"/>
      <c r="C189" s="523"/>
      <c r="D189" s="503"/>
      <c r="E189" s="469"/>
      <c r="F189" s="462"/>
      <c r="G189" s="468"/>
      <c r="H189" s="379" t="s">
        <v>264</v>
      </c>
      <c r="I189" s="375">
        <v>60000</v>
      </c>
      <c r="J189" s="284" t="s">
        <v>113</v>
      </c>
      <c r="K189" s="285" t="s">
        <v>90</v>
      </c>
      <c r="L189" s="286">
        <v>300</v>
      </c>
      <c r="M189" s="286" t="s">
        <v>93</v>
      </c>
      <c r="N189" s="287" t="s">
        <v>105</v>
      </c>
      <c r="O189" s="375">
        <f>+I189*L189</f>
        <v>18000000</v>
      </c>
      <c r="P189" s="37" t="s">
        <v>113</v>
      </c>
    </row>
    <row r="190" spans="1:16" ht="17.100000000000001" customHeight="1">
      <c r="A190" s="120"/>
      <c r="B190" s="301"/>
      <c r="C190" s="523"/>
      <c r="D190" s="503"/>
      <c r="E190" s="469"/>
      <c r="F190" s="462"/>
      <c r="G190" s="468"/>
      <c r="H190" s="379" t="s">
        <v>287</v>
      </c>
      <c r="I190" s="375"/>
      <c r="J190" s="284" t="s">
        <v>113</v>
      </c>
      <c r="K190" s="285" t="s">
        <v>90</v>
      </c>
      <c r="L190" s="286"/>
      <c r="M190" s="286" t="s">
        <v>93</v>
      </c>
      <c r="N190" s="287" t="s">
        <v>105</v>
      </c>
      <c r="O190" s="375">
        <f>I190*L190</f>
        <v>0</v>
      </c>
      <c r="P190" s="37" t="s">
        <v>113</v>
      </c>
    </row>
    <row r="191" spans="1:16" ht="17.100000000000001" customHeight="1">
      <c r="A191" s="120"/>
      <c r="B191" s="302"/>
      <c r="C191" s="524"/>
      <c r="D191" s="494"/>
      <c r="E191" s="467"/>
      <c r="F191" s="462"/>
      <c r="G191" s="465"/>
      <c r="H191" s="225" t="s">
        <v>324</v>
      </c>
      <c r="I191" s="54"/>
      <c r="J191" s="128" t="s">
        <v>113</v>
      </c>
      <c r="K191" s="55" t="s">
        <v>90</v>
      </c>
      <c r="L191" s="343"/>
      <c r="M191" s="343" t="s">
        <v>93</v>
      </c>
      <c r="N191" s="56" t="s">
        <v>105</v>
      </c>
      <c r="O191" s="54">
        <v>0</v>
      </c>
      <c r="P191" s="57" t="s">
        <v>113</v>
      </c>
    </row>
    <row r="192" spans="1:16" ht="17.100000000000001" customHeight="1">
      <c r="A192" s="151"/>
      <c r="B192" s="24" t="s">
        <v>162</v>
      </c>
      <c r="C192" s="325" t="s">
        <v>131</v>
      </c>
      <c r="D192" s="319">
        <f>SUM(D193:D202)</f>
        <v>19364</v>
      </c>
      <c r="E192" s="319">
        <f>SUM(E193:E202)</f>
        <v>19364</v>
      </c>
      <c r="F192" s="319">
        <f>+E192-D192</f>
        <v>0</v>
      </c>
      <c r="G192" s="318">
        <f>+F192/D192*100</f>
        <v>0</v>
      </c>
      <c r="H192" s="195"/>
      <c r="I192" s="245"/>
      <c r="J192" s="246"/>
      <c r="K192" s="55"/>
      <c r="L192" s="343"/>
      <c r="M192" s="343"/>
      <c r="N192" s="56"/>
      <c r="O192" s="54">
        <f>SUM(O193,O200)</f>
        <v>19364000</v>
      </c>
      <c r="P192" s="57" t="s">
        <v>113</v>
      </c>
    </row>
    <row r="193" spans="1:16" ht="17.100000000000001" customHeight="1">
      <c r="A193" s="120"/>
      <c r="B193" s="167"/>
      <c r="C193" s="490" t="s">
        <v>152</v>
      </c>
      <c r="D193" s="493">
        <v>16064</v>
      </c>
      <c r="E193" s="466">
        <f>+O193/1000</f>
        <v>16064</v>
      </c>
      <c r="F193" s="466">
        <f>+E193-D193</f>
        <v>0</v>
      </c>
      <c r="G193" s="464">
        <f>+F193/D193*100</f>
        <v>0</v>
      </c>
      <c r="H193" s="126"/>
      <c r="I193" s="41"/>
      <c r="J193" s="70"/>
      <c r="K193" s="70"/>
      <c r="L193" s="414" t="s">
        <v>125</v>
      </c>
      <c r="M193" s="414"/>
      <c r="N193" s="414"/>
      <c r="O193" s="28">
        <f>SUM(O194:O199)</f>
        <v>16064000</v>
      </c>
      <c r="P193" s="29" t="s">
        <v>113</v>
      </c>
    </row>
    <row r="194" spans="1:16" ht="17.100000000000001" customHeight="1">
      <c r="A194" s="120"/>
      <c r="B194" s="301"/>
      <c r="C194" s="491"/>
      <c r="D194" s="503"/>
      <c r="E194" s="469"/>
      <c r="F194" s="469"/>
      <c r="G194" s="468"/>
      <c r="H194" s="195" t="s">
        <v>263</v>
      </c>
      <c r="I194" s="245">
        <v>22000</v>
      </c>
      <c r="J194" s="246" t="s">
        <v>113</v>
      </c>
      <c r="K194" s="247" t="s">
        <v>90</v>
      </c>
      <c r="L194" s="344">
        <v>12</v>
      </c>
      <c r="M194" s="344" t="s">
        <v>98</v>
      </c>
      <c r="N194" s="250" t="s">
        <v>105</v>
      </c>
      <c r="O194" s="245">
        <f>SUM(I194*L194)</f>
        <v>264000</v>
      </c>
      <c r="P194" s="37" t="s">
        <v>113</v>
      </c>
    </row>
    <row r="195" spans="1:16" ht="17.100000000000001" customHeight="1">
      <c r="A195" s="120"/>
      <c r="B195" s="301"/>
      <c r="C195" s="491"/>
      <c r="D195" s="503"/>
      <c r="E195" s="469"/>
      <c r="F195" s="469"/>
      <c r="G195" s="468"/>
      <c r="H195" s="195" t="s">
        <v>225</v>
      </c>
      <c r="I195" s="245">
        <v>400000</v>
      </c>
      <c r="J195" s="246" t="s">
        <v>113</v>
      </c>
      <c r="K195" s="247" t="s">
        <v>90</v>
      </c>
      <c r="L195" s="344">
        <v>12</v>
      </c>
      <c r="M195" s="344" t="s">
        <v>98</v>
      </c>
      <c r="N195" s="250" t="s">
        <v>105</v>
      </c>
      <c r="O195" s="245">
        <f>SUM(I195*L195)</f>
        <v>4800000</v>
      </c>
      <c r="P195" s="37" t="s">
        <v>113</v>
      </c>
    </row>
    <row r="196" spans="1:16" ht="17.100000000000001" customHeight="1">
      <c r="A196" s="120"/>
      <c r="B196" s="301"/>
      <c r="C196" s="491"/>
      <c r="D196" s="503"/>
      <c r="E196" s="469"/>
      <c r="F196" s="469"/>
      <c r="G196" s="468"/>
      <c r="H196" s="195" t="s">
        <v>282</v>
      </c>
      <c r="I196" s="245">
        <v>300000</v>
      </c>
      <c r="J196" s="246" t="s">
        <v>113</v>
      </c>
      <c r="K196" s="247" t="s">
        <v>90</v>
      </c>
      <c r="L196" s="344">
        <v>12</v>
      </c>
      <c r="M196" s="344" t="s">
        <v>98</v>
      </c>
      <c r="N196" s="250" t="s">
        <v>105</v>
      </c>
      <c r="O196" s="245">
        <f>SUM(I196*L196)</f>
        <v>3600000</v>
      </c>
      <c r="P196" s="37" t="s">
        <v>113</v>
      </c>
    </row>
    <row r="197" spans="1:16" ht="17.100000000000001" customHeight="1">
      <c r="A197" s="120"/>
      <c r="B197" s="301"/>
      <c r="C197" s="491"/>
      <c r="D197" s="503"/>
      <c r="E197" s="469"/>
      <c r="F197" s="469"/>
      <c r="G197" s="468"/>
      <c r="H197" s="195" t="s">
        <v>28</v>
      </c>
      <c r="I197" s="245">
        <v>500000</v>
      </c>
      <c r="J197" s="246" t="s">
        <v>113</v>
      </c>
      <c r="K197" s="247" t="s">
        <v>90</v>
      </c>
      <c r="L197" s="344">
        <v>12</v>
      </c>
      <c r="M197" s="344" t="s">
        <v>98</v>
      </c>
      <c r="N197" s="250" t="s">
        <v>105</v>
      </c>
      <c r="O197" s="245">
        <f>SUM(I197*L197)</f>
        <v>6000000</v>
      </c>
      <c r="P197" s="37" t="s">
        <v>113</v>
      </c>
    </row>
    <row r="198" spans="1:16" ht="17.100000000000001" customHeight="1">
      <c r="A198" s="120"/>
      <c r="B198" s="301"/>
      <c r="C198" s="491"/>
      <c r="D198" s="503"/>
      <c r="E198" s="469"/>
      <c r="F198" s="469"/>
      <c r="G198" s="468"/>
      <c r="H198" s="195" t="s">
        <v>354</v>
      </c>
      <c r="I198" s="245">
        <v>100000</v>
      </c>
      <c r="J198" s="246" t="s">
        <v>113</v>
      </c>
      <c r="K198" s="247" t="s">
        <v>90</v>
      </c>
      <c r="L198" s="344">
        <v>12</v>
      </c>
      <c r="M198" s="344" t="s">
        <v>93</v>
      </c>
      <c r="N198" s="250" t="s">
        <v>105</v>
      </c>
      <c r="O198" s="245">
        <f>SUM(I198*L198)</f>
        <v>1200000</v>
      </c>
      <c r="P198" s="37" t="s">
        <v>113</v>
      </c>
    </row>
    <row r="199" spans="1:16" ht="17.100000000000001" customHeight="1">
      <c r="A199" s="120"/>
      <c r="B199" s="301"/>
      <c r="C199" s="491"/>
      <c r="D199" s="503"/>
      <c r="E199" s="469"/>
      <c r="F199" s="469"/>
      <c r="G199" s="468"/>
      <c r="H199" s="195" t="s">
        <v>214</v>
      </c>
      <c r="I199" s="245">
        <v>200000</v>
      </c>
      <c r="J199" s="246" t="s">
        <v>113</v>
      </c>
      <c r="K199" s="247" t="s">
        <v>90</v>
      </c>
      <c r="L199" s="344">
        <v>1</v>
      </c>
      <c r="M199" s="344" t="s">
        <v>93</v>
      </c>
      <c r="N199" s="250" t="s">
        <v>105</v>
      </c>
      <c r="O199" s="245">
        <f>I199*L199</f>
        <v>200000</v>
      </c>
      <c r="P199" s="37" t="s">
        <v>113</v>
      </c>
    </row>
    <row r="200" spans="1:16" ht="17.100000000000001" customHeight="1">
      <c r="A200" s="120"/>
      <c r="B200" s="301"/>
      <c r="C200" s="490" t="s">
        <v>169</v>
      </c>
      <c r="D200" s="493">
        <v>3300</v>
      </c>
      <c r="E200" s="466">
        <f>+O200/1000</f>
        <v>3300</v>
      </c>
      <c r="F200" s="466">
        <f>+E200-D200</f>
        <v>0</v>
      </c>
      <c r="G200" s="464"/>
      <c r="H200" s="126"/>
      <c r="I200" s="41"/>
      <c r="J200" s="70"/>
      <c r="K200" s="40"/>
      <c r="L200" s="414" t="s">
        <v>125</v>
      </c>
      <c r="M200" s="414"/>
      <c r="N200" s="414"/>
      <c r="O200" s="28">
        <f>SUM(O201:O202)</f>
        <v>3300000</v>
      </c>
      <c r="P200" s="29" t="s">
        <v>113</v>
      </c>
    </row>
    <row r="201" spans="1:16" ht="17.100000000000001" customHeight="1">
      <c r="A201" s="120"/>
      <c r="B201" s="301"/>
      <c r="C201" s="491"/>
      <c r="D201" s="558"/>
      <c r="E201" s="481"/>
      <c r="F201" s="481"/>
      <c r="G201" s="525"/>
      <c r="H201" s="129" t="s">
        <v>194</v>
      </c>
      <c r="I201" s="245">
        <v>150000</v>
      </c>
      <c r="J201" s="246" t="s">
        <v>113</v>
      </c>
      <c r="K201" s="247" t="s">
        <v>90</v>
      </c>
      <c r="L201" s="344">
        <v>12</v>
      </c>
      <c r="M201" s="344" t="s">
        <v>93</v>
      </c>
      <c r="N201" s="250"/>
      <c r="O201" s="245">
        <f>SUM(I201*L201)</f>
        <v>1800000</v>
      </c>
      <c r="P201" s="37" t="s">
        <v>113</v>
      </c>
    </row>
    <row r="202" spans="1:16" ht="17.100000000000001" customHeight="1">
      <c r="A202" s="219"/>
      <c r="B202" s="302"/>
      <c r="C202" s="504"/>
      <c r="D202" s="559"/>
      <c r="E202" s="482"/>
      <c r="F202" s="482"/>
      <c r="G202" s="526"/>
      <c r="H202" s="127" t="s">
        <v>239</v>
      </c>
      <c r="I202" s="54">
        <v>1500000</v>
      </c>
      <c r="J202" s="128" t="s">
        <v>113</v>
      </c>
      <c r="K202" s="55" t="s">
        <v>90</v>
      </c>
      <c r="L202" s="343">
        <v>1</v>
      </c>
      <c r="M202" s="343" t="s">
        <v>93</v>
      </c>
      <c r="N202" s="56" t="s">
        <v>105</v>
      </c>
      <c r="O202" s="54">
        <f>SUM(I202*L202)</f>
        <v>1500000</v>
      </c>
      <c r="P202" s="57" t="s">
        <v>113</v>
      </c>
    </row>
    <row r="203" spans="1:16" ht="21.75" customHeight="1">
      <c r="A203" s="168" t="s">
        <v>97</v>
      </c>
      <c r="B203" s="391" t="s">
        <v>130</v>
      </c>
      <c r="C203" s="392"/>
      <c r="D203" s="169">
        <f>SUM(D204:D283)</f>
        <v>1314568.9099600001</v>
      </c>
      <c r="E203" s="170">
        <f t="shared" ref="E203:E228" si="12">O203/1000</f>
        <v>1311051.2199600001</v>
      </c>
      <c r="F203" s="170">
        <f>+E203-D203</f>
        <v>-3517.6899999999441</v>
      </c>
      <c r="G203" s="171">
        <f t="shared" ref="G203:G225" si="13">+F203/D203*100</f>
        <v>-0.2675926665652682</v>
      </c>
      <c r="H203" s="149"/>
      <c r="I203" s="83"/>
      <c r="J203" s="48"/>
      <c r="K203" s="304"/>
      <c r="L203" s="304"/>
      <c r="M203" s="304"/>
      <c r="N203" s="304"/>
      <c r="O203" s="83">
        <f>SUM(O204:O283)</f>
        <v>1311051219.96</v>
      </c>
      <c r="P203" s="67" t="s">
        <v>113</v>
      </c>
    </row>
    <row r="204" spans="1:16" ht="17.45" customHeight="1">
      <c r="A204" s="120"/>
      <c r="B204" s="309" t="s">
        <v>97</v>
      </c>
      <c r="C204" s="338" t="s">
        <v>164</v>
      </c>
      <c r="D204" s="172">
        <v>40000</v>
      </c>
      <c r="E204" s="331">
        <f t="shared" si="12"/>
        <v>40000</v>
      </c>
      <c r="F204" s="331">
        <f t="shared" ref="F204:F212" si="14">E204-D204</f>
        <v>0</v>
      </c>
      <c r="G204" s="320">
        <f t="shared" si="13"/>
        <v>0</v>
      </c>
      <c r="H204" s="173" t="s">
        <v>247</v>
      </c>
      <c r="I204" s="33">
        <v>10000000</v>
      </c>
      <c r="J204" s="239" t="s">
        <v>113</v>
      </c>
      <c r="K204" s="240" t="s">
        <v>90</v>
      </c>
      <c r="L204" s="241">
        <v>4</v>
      </c>
      <c r="M204" s="241" t="s">
        <v>93</v>
      </c>
      <c r="N204" s="242" t="s">
        <v>105</v>
      </c>
      <c r="O204" s="33">
        <f>I204*L204</f>
        <v>40000000</v>
      </c>
      <c r="P204" s="243" t="s">
        <v>113</v>
      </c>
    </row>
    <row r="205" spans="1:16" ht="17.45" customHeight="1">
      <c r="A205" s="120"/>
      <c r="B205" s="309"/>
      <c r="C205" s="174" t="s">
        <v>19</v>
      </c>
      <c r="D205" s="172">
        <v>40000</v>
      </c>
      <c r="E205" s="331">
        <f t="shared" si="12"/>
        <v>40000</v>
      </c>
      <c r="F205" s="331">
        <f t="shared" si="14"/>
        <v>0</v>
      </c>
      <c r="G205" s="320">
        <f t="shared" si="13"/>
        <v>0</v>
      </c>
      <c r="H205" s="173" t="s">
        <v>247</v>
      </c>
      <c r="I205" s="248">
        <v>10000000</v>
      </c>
      <c r="J205" s="265" t="s">
        <v>113</v>
      </c>
      <c r="K205" s="266" t="s">
        <v>90</v>
      </c>
      <c r="L205" s="267">
        <v>4</v>
      </c>
      <c r="M205" s="267" t="s">
        <v>93</v>
      </c>
      <c r="N205" s="268" t="s">
        <v>105</v>
      </c>
      <c r="O205" s="248">
        <f t="shared" ref="O205:O256" si="15">I205*L205</f>
        <v>40000000</v>
      </c>
      <c r="P205" s="175" t="s">
        <v>113</v>
      </c>
    </row>
    <row r="206" spans="1:16" ht="17.45" customHeight="1">
      <c r="A206" s="120"/>
      <c r="B206" s="309"/>
      <c r="C206" s="338" t="s">
        <v>228</v>
      </c>
      <c r="D206" s="328">
        <v>40000</v>
      </c>
      <c r="E206" s="331">
        <f t="shared" si="12"/>
        <v>40000</v>
      </c>
      <c r="F206" s="331">
        <f t="shared" si="14"/>
        <v>0</v>
      </c>
      <c r="G206" s="320">
        <f t="shared" si="13"/>
        <v>0</v>
      </c>
      <c r="H206" s="173" t="s">
        <v>247</v>
      </c>
      <c r="I206" s="248">
        <v>10000000</v>
      </c>
      <c r="J206" s="265" t="s">
        <v>113</v>
      </c>
      <c r="K206" s="266" t="s">
        <v>90</v>
      </c>
      <c r="L206" s="267">
        <v>4</v>
      </c>
      <c r="M206" s="267" t="s">
        <v>93</v>
      </c>
      <c r="N206" s="268" t="s">
        <v>105</v>
      </c>
      <c r="O206" s="248">
        <f t="shared" si="15"/>
        <v>40000000</v>
      </c>
      <c r="P206" s="175" t="s">
        <v>113</v>
      </c>
    </row>
    <row r="207" spans="1:16" ht="17.45" customHeight="1">
      <c r="A207" s="151"/>
      <c r="B207" s="309"/>
      <c r="C207" s="338" t="s">
        <v>227</v>
      </c>
      <c r="D207" s="172">
        <v>40000</v>
      </c>
      <c r="E207" s="331">
        <f t="shared" si="12"/>
        <v>40000</v>
      </c>
      <c r="F207" s="331">
        <f t="shared" si="14"/>
        <v>0</v>
      </c>
      <c r="G207" s="320">
        <f t="shared" si="13"/>
        <v>0</v>
      </c>
      <c r="H207" s="173" t="s">
        <v>247</v>
      </c>
      <c r="I207" s="248">
        <v>10000000</v>
      </c>
      <c r="J207" s="265" t="s">
        <v>113</v>
      </c>
      <c r="K207" s="266" t="s">
        <v>90</v>
      </c>
      <c r="L207" s="267">
        <v>4</v>
      </c>
      <c r="M207" s="267" t="s">
        <v>93</v>
      </c>
      <c r="N207" s="268" t="s">
        <v>105</v>
      </c>
      <c r="O207" s="248">
        <f t="shared" si="15"/>
        <v>40000000</v>
      </c>
      <c r="P207" s="175" t="s">
        <v>113</v>
      </c>
    </row>
    <row r="208" spans="1:16" ht="17.45" customHeight="1">
      <c r="A208" s="120"/>
      <c r="B208" s="301"/>
      <c r="C208" s="333" t="s">
        <v>166</v>
      </c>
      <c r="D208" s="330">
        <v>40000</v>
      </c>
      <c r="E208" s="317">
        <f t="shared" si="12"/>
        <v>40000</v>
      </c>
      <c r="F208" s="317">
        <f t="shared" si="14"/>
        <v>0</v>
      </c>
      <c r="G208" s="315">
        <f t="shared" si="13"/>
        <v>0</v>
      </c>
      <c r="H208" s="173" t="s">
        <v>247</v>
      </c>
      <c r="I208" s="248">
        <v>10000000</v>
      </c>
      <c r="J208" s="265" t="s">
        <v>113</v>
      </c>
      <c r="K208" s="266" t="s">
        <v>90</v>
      </c>
      <c r="L208" s="267">
        <v>4</v>
      </c>
      <c r="M208" s="267" t="s">
        <v>93</v>
      </c>
      <c r="N208" s="268" t="s">
        <v>105</v>
      </c>
      <c r="O208" s="248">
        <f t="shared" si="15"/>
        <v>40000000</v>
      </c>
      <c r="P208" s="175" t="s">
        <v>113</v>
      </c>
    </row>
    <row r="209" spans="1:16" ht="17.45" customHeight="1">
      <c r="A209" s="13"/>
      <c r="B209" s="309"/>
      <c r="C209" s="333" t="s">
        <v>200</v>
      </c>
      <c r="D209" s="153">
        <v>36000</v>
      </c>
      <c r="E209" s="317">
        <f t="shared" si="12"/>
        <v>36000</v>
      </c>
      <c r="F209" s="317">
        <f t="shared" si="14"/>
        <v>0</v>
      </c>
      <c r="G209" s="315">
        <f t="shared" si="13"/>
        <v>0</v>
      </c>
      <c r="H209" s="173" t="s">
        <v>247</v>
      </c>
      <c r="I209" s="248">
        <v>9000000</v>
      </c>
      <c r="J209" s="265" t="s">
        <v>113</v>
      </c>
      <c r="K209" s="266" t="s">
        <v>90</v>
      </c>
      <c r="L209" s="267">
        <v>4</v>
      </c>
      <c r="M209" s="267" t="s">
        <v>93</v>
      </c>
      <c r="N209" s="268" t="s">
        <v>105</v>
      </c>
      <c r="O209" s="248">
        <f t="shared" si="15"/>
        <v>36000000</v>
      </c>
      <c r="P209" s="175" t="s">
        <v>113</v>
      </c>
    </row>
    <row r="210" spans="1:16" ht="17.45" customHeight="1">
      <c r="A210" s="151"/>
      <c r="B210" s="309"/>
      <c r="C210" s="338" t="s">
        <v>188</v>
      </c>
      <c r="D210" s="172">
        <v>45000</v>
      </c>
      <c r="E210" s="331">
        <f t="shared" si="12"/>
        <v>45000</v>
      </c>
      <c r="F210" s="331">
        <f t="shared" si="14"/>
        <v>0</v>
      </c>
      <c r="G210" s="320">
        <f t="shared" si="13"/>
        <v>0</v>
      </c>
      <c r="H210" s="271" t="s">
        <v>247</v>
      </c>
      <c r="I210" s="39">
        <v>11250000</v>
      </c>
      <c r="J210" s="272" t="s">
        <v>113</v>
      </c>
      <c r="K210" s="273" t="s">
        <v>90</v>
      </c>
      <c r="L210" s="274">
        <v>4</v>
      </c>
      <c r="M210" s="274" t="s">
        <v>93</v>
      </c>
      <c r="N210" s="275" t="s">
        <v>105</v>
      </c>
      <c r="O210" s="39">
        <f t="shared" si="15"/>
        <v>45000000</v>
      </c>
      <c r="P210" s="276" t="s">
        <v>113</v>
      </c>
    </row>
    <row r="211" spans="1:16" ht="17.45" customHeight="1">
      <c r="A211" s="151" t="s">
        <v>429</v>
      </c>
      <c r="B211" s="309" t="s">
        <v>429</v>
      </c>
      <c r="C211" s="333" t="s">
        <v>180</v>
      </c>
      <c r="D211" s="153">
        <v>40000</v>
      </c>
      <c r="E211" s="317">
        <f t="shared" si="12"/>
        <v>40000</v>
      </c>
      <c r="F211" s="317">
        <f t="shared" si="14"/>
        <v>0</v>
      </c>
      <c r="G211" s="315">
        <f t="shared" si="13"/>
        <v>0</v>
      </c>
      <c r="H211" s="176" t="s">
        <v>247</v>
      </c>
      <c r="I211" s="248">
        <v>10000000</v>
      </c>
      <c r="J211" s="265" t="s">
        <v>113</v>
      </c>
      <c r="K211" s="266" t="s">
        <v>90</v>
      </c>
      <c r="L211" s="267">
        <v>4</v>
      </c>
      <c r="M211" s="267" t="s">
        <v>93</v>
      </c>
      <c r="N211" s="268" t="s">
        <v>105</v>
      </c>
      <c r="O211" s="248">
        <f t="shared" si="15"/>
        <v>40000000</v>
      </c>
      <c r="P211" s="175" t="s">
        <v>113</v>
      </c>
    </row>
    <row r="212" spans="1:16" ht="18" customHeight="1">
      <c r="A212" s="120"/>
      <c r="B212" s="301"/>
      <c r="C212" s="338" t="s">
        <v>45</v>
      </c>
      <c r="D212" s="172">
        <v>40000</v>
      </c>
      <c r="E212" s="331">
        <f t="shared" si="12"/>
        <v>40000</v>
      </c>
      <c r="F212" s="331">
        <f t="shared" si="14"/>
        <v>0</v>
      </c>
      <c r="G212" s="320">
        <f t="shared" si="13"/>
        <v>0</v>
      </c>
      <c r="H212" s="173" t="s">
        <v>247</v>
      </c>
      <c r="I212" s="248">
        <v>10000000</v>
      </c>
      <c r="J212" s="265" t="s">
        <v>113</v>
      </c>
      <c r="K212" s="266" t="s">
        <v>90</v>
      </c>
      <c r="L212" s="267">
        <v>4</v>
      </c>
      <c r="M212" s="267" t="s">
        <v>93</v>
      </c>
      <c r="N212" s="268" t="s">
        <v>105</v>
      </c>
      <c r="O212" s="248">
        <f t="shared" si="15"/>
        <v>40000000</v>
      </c>
      <c r="P212" s="175" t="s">
        <v>113</v>
      </c>
    </row>
    <row r="213" spans="1:16" ht="17.45" customHeight="1">
      <c r="A213" s="166"/>
      <c r="B213" s="167"/>
      <c r="C213" s="341" t="s">
        <v>24</v>
      </c>
      <c r="D213" s="330">
        <v>432000</v>
      </c>
      <c r="E213" s="317">
        <f t="shared" si="12"/>
        <v>432000</v>
      </c>
      <c r="F213" s="317">
        <f>+E213-D213</f>
        <v>0</v>
      </c>
      <c r="G213" s="315">
        <f t="shared" si="13"/>
        <v>0</v>
      </c>
      <c r="H213" s="173" t="s">
        <v>305</v>
      </c>
      <c r="I213" s="248">
        <v>36000000</v>
      </c>
      <c r="J213" s="265" t="s">
        <v>113</v>
      </c>
      <c r="K213" s="266" t="s">
        <v>90</v>
      </c>
      <c r="L213" s="267">
        <v>12</v>
      </c>
      <c r="M213" s="267" t="s">
        <v>93</v>
      </c>
      <c r="N213" s="268" t="s">
        <v>105</v>
      </c>
      <c r="O213" s="248">
        <f t="shared" si="15"/>
        <v>432000000</v>
      </c>
      <c r="P213" s="175" t="s">
        <v>113</v>
      </c>
    </row>
    <row r="214" spans="1:16" ht="17.45" customHeight="1">
      <c r="A214" s="120"/>
      <c r="B214" s="301"/>
      <c r="C214" s="338" t="s">
        <v>144</v>
      </c>
      <c r="D214" s="172">
        <v>40000</v>
      </c>
      <c r="E214" s="331">
        <f t="shared" si="12"/>
        <v>40000</v>
      </c>
      <c r="F214" s="331">
        <f>E214-D214</f>
        <v>0</v>
      </c>
      <c r="G214" s="320">
        <f t="shared" si="13"/>
        <v>0</v>
      </c>
      <c r="H214" s="173" t="s">
        <v>247</v>
      </c>
      <c r="I214" s="248">
        <v>10000000</v>
      </c>
      <c r="J214" s="265" t="s">
        <v>113</v>
      </c>
      <c r="K214" s="266" t="s">
        <v>90</v>
      </c>
      <c r="L214" s="267">
        <v>4</v>
      </c>
      <c r="M214" s="267" t="s">
        <v>93</v>
      </c>
      <c r="N214" s="268" t="s">
        <v>105</v>
      </c>
      <c r="O214" s="248">
        <f t="shared" si="15"/>
        <v>40000000</v>
      </c>
      <c r="P214" s="175" t="s">
        <v>113</v>
      </c>
    </row>
    <row r="215" spans="1:16" ht="17.45" customHeight="1">
      <c r="A215" s="151"/>
      <c r="B215" s="309"/>
      <c r="C215" s="341" t="s">
        <v>71</v>
      </c>
      <c r="D215" s="330">
        <v>18000</v>
      </c>
      <c r="E215" s="317">
        <f t="shared" si="12"/>
        <v>18000</v>
      </c>
      <c r="F215" s="317">
        <f>+E215-D215</f>
        <v>0</v>
      </c>
      <c r="G215" s="315">
        <f t="shared" si="13"/>
        <v>0</v>
      </c>
      <c r="H215" s="173" t="s">
        <v>247</v>
      </c>
      <c r="I215" s="248">
        <v>4500000</v>
      </c>
      <c r="J215" s="265" t="s">
        <v>113</v>
      </c>
      <c r="K215" s="266" t="s">
        <v>90</v>
      </c>
      <c r="L215" s="267">
        <v>4</v>
      </c>
      <c r="M215" s="267" t="s">
        <v>93</v>
      </c>
      <c r="N215" s="268" t="s">
        <v>105</v>
      </c>
      <c r="O215" s="248">
        <f t="shared" si="15"/>
        <v>18000000</v>
      </c>
      <c r="P215" s="175" t="s">
        <v>113</v>
      </c>
    </row>
    <row r="216" spans="1:16" ht="17.45" customHeight="1">
      <c r="A216" s="120"/>
      <c r="B216" s="301"/>
      <c r="C216" s="174" t="s">
        <v>65</v>
      </c>
      <c r="D216" s="328">
        <v>18000</v>
      </c>
      <c r="E216" s="331">
        <f t="shared" si="12"/>
        <v>18000</v>
      </c>
      <c r="F216" s="331">
        <f>E216-D216</f>
        <v>0</v>
      </c>
      <c r="G216" s="320">
        <f t="shared" si="13"/>
        <v>0</v>
      </c>
      <c r="H216" s="173" t="s">
        <v>247</v>
      </c>
      <c r="I216" s="248">
        <v>4500000</v>
      </c>
      <c r="J216" s="265" t="s">
        <v>113</v>
      </c>
      <c r="K216" s="266" t="s">
        <v>90</v>
      </c>
      <c r="L216" s="267">
        <v>4</v>
      </c>
      <c r="M216" s="267" t="s">
        <v>93</v>
      </c>
      <c r="N216" s="268" t="s">
        <v>105</v>
      </c>
      <c r="O216" s="248">
        <f t="shared" si="15"/>
        <v>18000000</v>
      </c>
      <c r="P216" s="175" t="s">
        <v>113</v>
      </c>
    </row>
    <row r="217" spans="1:16" ht="17.45" customHeight="1">
      <c r="A217" s="120"/>
      <c r="B217" s="301"/>
      <c r="C217" s="174" t="s">
        <v>64</v>
      </c>
      <c r="D217" s="328">
        <v>2000</v>
      </c>
      <c r="E217" s="331">
        <f t="shared" si="12"/>
        <v>2000</v>
      </c>
      <c r="F217" s="331">
        <f>E217-D217</f>
        <v>0</v>
      </c>
      <c r="G217" s="320">
        <f t="shared" si="13"/>
        <v>0</v>
      </c>
      <c r="H217" s="173" t="s">
        <v>247</v>
      </c>
      <c r="I217" s="248">
        <v>500000</v>
      </c>
      <c r="J217" s="265" t="s">
        <v>113</v>
      </c>
      <c r="K217" s="266" t="s">
        <v>90</v>
      </c>
      <c r="L217" s="267">
        <v>4</v>
      </c>
      <c r="M217" s="267" t="s">
        <v>93</v>
      </c>
      <c r="N217" s="268" t="s">
        <v>105</v>
      </c>
      <c r="O217" s="248">
        <f t="shared" si="15"/>
        <v>2000000</v>
      </c>
      <c r="P217" s="175" t="s">
        <v>113</v>
      </c>
    </row>
    <row r="218" spans="1:16" ht="17.45" customHeight="1">
      <c r="A218" s="120"/>
      <c r="B218" s="301"/>
      <c r="C218" s="338" t="s">
        <v>181</v>
      </c>
      <c r="D218" s="328">
        <v>20000</v>
      </c>
      <c r="E218" s="331">
        <f t="shared" si="12"/>
        <v>20000</v>
      </c>
      <c r="F218" s="331">
        <f t="shared" ref="F218:F242" si="16">+E218-D218</f>
        <v>0</v>
      </c>
      <c r="G218" s="320">
        <f t="shared" si="13"/>
        <v>0</v>
      </c>
      <c r="H218" s="176" t="s">
        <v>247</v>
      </c>
      <c r="I218" s="248">
        <v>5000000</v>
      </c>
      <c r="J218" s="265" t="s">
        <v>113</v>
      </c>
      <c r="K218" s="266" t="s">
        <v>90</v>
      </c>
      <c r="L218" s="267">
        <v>4</v>
      </c>
      <c r="M218" s="267" t="s">
        <v>93</v>
      </c>
      <c r="N218" s="268" t="s">
        <v>105</v>
      </c>
      <c r="O218" s="248">
        <f t="shared" si="15"/>
        <v>20000000</v>
      </c>
      <c r="P218" s="175" t="s">
        <v>113</v>
      </c>
    </row>
    <row r="219" spans="1:16" ht="17.45" customHeight="1">
      <c r="A219" s="120"/>
      <c r="B219" s="301"/>
      <c r="C219" s="339" t="s">
        <v>83</v>
      </c>
      <c r="D219" s="316">
        <v>2160</v>
      </c>
      <c r="E219" s="331">
        <f t="shared" si="12"/>
        <v>2160</v>
      </c>
      <c r="F219" s="331">
        <f t="shared" si="16"/>
        <v>0</v>
      </c>
      <c r="G219" s="320">
        <f t="shared" si="13"/>
        <v>0</v>
      </c>
      <c r="H219" s="176" t="s">
        <v>247</v>
      </c>
      <c r="I219" s="248">
        <v>2160000</v>
      </c>
      <c r="J219" s="265" t="s">
        <v>113</v>
      </c>
      <c r="K219" s="266" t="s">
        <v>90</v>
      </c>
      <c r="L219" s="267">
        <v>1</v>
      </c>
      <c r="M219" s="267" t="s">
        <v>93</v>
      </c>
      <c r="N219" s="268" t="s">
        <v>105</v>
      </c>
      <c r="O219" s="248">
        <f>I219*L219</f>
        <v>2160000</v>
      </c>
      <c r="P219" s="175" t="s">
        <v>113</v>
      </c>
    </row>
    <row r="220" spans="1:16" ht="17.45" customHeight="1">
      <c r="A220" s="120"/>
      <c r="B220" s="301"/>
      <c r="C220" s="339" t="s">
        <v>84</v>
      </c>
      <c r="D220" s="316">
        <v>2880</v>
      </c>
      <c r="E220" s="331">
        <f t="shared" si="12"/>
        <v>2880</v>
      </c>
      <c r="F220" s="331">
        <f t="shared" si="16"/>
        <v>0</v>
      </c>
      <c r="G220" s="320">
        <f t="shared" si="13"/>
        <v>0</v>
      </c>
      <c r="H220" s="176" t="s">
        <v>247</v>
      </c>
      <c r="I220" s="248">
        <v>2880000</v>
      </c>
      <c r="J220" s="265" t="s">
        <v>113</v>
      </c>
      <c r="K220" s="266" t="s">
        <v>90</v>
      </c>
      <c r="L220" s="267">
        <v>1</v>
      </c>
      <c r="M220" s="267" t="s">
        <v>93</v>
      </c>
      <c r="N220" s="268" t="s">
        <v>105</v>
      </c>
      <c r="O220" s="248">
        <f>I220*L220</f>
        <v>2880000</v>
      </c>
      <c r="P220" s="175" t="s">
        <v>113</v>
      </c>
    </row>
    <row r="221" spans="1:16" ht="17.45" customHeight="1">
      <c r="A221" s="120"/>
      <c r="B221" s="301"/>
      <c r="C221" s="339" t="s">
        <v>81</v>
      </c>
      <c r="D221" s="316">
        <v>3864.09</v>
      </c>
      <c r="E221" s="331">
        <f t="shared" si="12"/>
        <v>3504.09</v>
      </c>
      <c r="F221" s="331">
        <f t="shared" si="16"/>
        <v>-360</v>
      </c>
      <c r="G221" s="320">
        <f t="shared" si="13"/>
        <v>-9.3165531858729995</v>
      </c>
      <c r="H221" s="176" t="s">
        <v>247</v>
      </c>
      <c r="I221" s="248">
        <v>1168030</v>
      </c>
      <c r="J221" s="265" t="s">
        <v>113</v>
      </c>
      <c r="K221" s="266" t="s">
        <v>90</v>
      </c>
      <c r="L221" s="267">
        <v>3</v>
      </c>
      <c r="M221" s="267" t="s">
        <v>93</v>
      </c>
      <c r="N221" s="268" t="s">
        <v>105</v>
      </c>
      <c r="O221" s="248">
        <f>I221*L221</f>
        <v>3504090</v>
      </c>
      <c r="P221" s="175" t="s">
        <v>113</v>
      </c>
    </row>
    <row r="222" spans="1:16" ht="17.45" customHeight="1">
      <c r="A222" s="120"/>
      <c r="B222" s="301"/>
      <c r="C222" s="339" t="s">
        <v>82</v>
      </c>
      <c r="D222" s="316">
        <v>2160</v>
      </c>
      <c r="E222" s="331">
        <f t="shared" si="12"/>
        <v>2160</v>
      </c>
      <c r="F222" s="331">
        <f t="shared" si="16"/>
        <v>0</v>
      </c>
      <c r="G222" s="320">
        <f t="shared" si="13"/>
        <v>0</v>
      </c>
      <c r="H222" s="176" t="s">
        <v>247</v>
      </c>
      <c r="I222" s="248">
        <v>2160000</v>
      </c>
      <c r="J222" s="265" t="s">
        <v>113</v>
      </c>
      <c r="K222" s="266" t="s">
        <v>90</v>
      </c>
      <c r="L222" s="267">
        <v>1</v>
      </c>
      <c r="M222" s="267" t="s">
        <v>93</v>
      </c>
      <c r="N222" s="268" t="s">
        <v>105</v>
      </c>
      <c r="O222" s="248">
        <f>I222*L222</f>
        <v>2160000</v>
      </c>
      <c r="P222" s="175" t="s">
        <v>113</v>
      </c>
    </row>
    <row r="223" spans="1:16" ht="17.45" customHeight="1">
      <c r="A223" s="120"/>
      <c r="B223" s="301"/>
      <c r="C223" s="174" t="s">
        <v>85</v>
      </c>
      <c r="D223" s="331">
        <v>1800</v>
      </c>
      <c r="E223" s="331">
        <f t="shared" si="12"/>
        <v>1800</v>
      </c>
      <c r="F223" s="331">
        <f t="shared" si="16"/>
        <v>0</v>
      </c>
      <c r="G223" s="320">
        <f t="shared" si="13"/>
        <v>0</v>
      </c>
      <c r="H223" s="176" t="s">
        <v>247</v>
      </c>
      <c r="I223" s="248">
        <v>900000</v>
      </c>
      <c r="J223" s="265" t="s">
        <v>113</v>
      </c>
      <c r="K223" s="266" t="s">
        <v>90</v>
      </c>
      <c r="L223" s="267">
        <v>2</v>
      </c>
      <c r="M223" s="267" t="s">
        <v>93</v>
      </c>
      <c r="N223" s="268" t="s">
        <v>105</v>
      </c>
      <c r="O223" s="248">
        <f>I223*L223</f>
        <v>1800000</v>
      </c>
      <c r="P223" s="175" t="s">
        <v>113</v>
      </c>
    </row>
    <row r="224" spans="1:16" ht="17.45" customHeight="1">
      <c r="A224" s="120"/>
      <c r="B224" s="301"/>
      <c r="C224" s="327" t="s">
        <v>206</v>
      </c>
      <c r="D224" s="332">
        <v>3240</v>
      </c>
      <c r="E224" s="317">
        <f t="shared" si="12"/>
        <v>3240</v>
      </c>
      <c r="F224" s="317">
        <f t="shared" si="16"/>
        <v>0</v>
      </c>
      <c r="G224" s="315">
        <f t="shared" si="13"/>
        <v>0</v>
      </c>
      <c r="H224" s="173" t="s">
        <v>247</v>
      </c>
      <c r="I224" s="248">
        <v>3240000</v>
      </c>
      <c r="J224" s="265" t="s">
        <v>113</v>
      </c>
      <c r="K224" s="266" t="s">
        <v>90</v>
      </c>
      <c r="L224" s="267">
        <v>1</v>
      </c>
      <c r="M224" s="267" t="s">
        <v>93</v>
      </c>
      <c r="N224" s="268" t="s">
        <v>105</v>
      </c>
      <c r="O224" s="248">
        <f t="shared" si="15"/>
        <v>3240000</v>
      </c>
      <c r="P224" s="175" t="s">
        <v>113</v>
      </c>
    </row>
    <row r="225" spans="1:16" ht="17.45" customHeight="1">
      <c r="A225" s="120"/>
      <c r="B225" s="301"/>
      <c r="C225" s="326" t="s">
        <v>191</v>
      </c>
      <c r="D225" s="329">
        <v>3600</v>
      </c>
      <c r="E225" s="331">
        <f t="shared" si="12"/>
        <v>3600</v>
      </c>
      <c r="F225" s="331">
        <f t="shared" si="16"/>
        <v>0</v>
      </c>
      <c r="G225" s="320">
        <f t="shared" si="13"/>
        <v>0</v>
      </c>
      <c r="H225" s="173" t="s">
        <v>305</v>
      </c>
      <c r="I225" s="248">
        <v>3600000</v>
      </c>
      <c r="J225" s="265" t="s">
        <v>113</v>
      </c>
      <c r="K225" s="266" t="s">
        <v>90</v>
      </c>
      <c r="L225" s="267">
        <v>1</v>
      </c>
      <c r="M225" s="267" t="s">
        <v>93</v>
      </c>
      <c r="N225" s="268" t="s">
        <v>105</v>
      </c>
      <c r="O225" s="248">
        <f t="shared" si="15"/>
        <v>3600000</v>
      </c>
      <c r="P225" s="175" t="s">
        <v>113</v>
      </c>
    </row>
    <row r="226" spans="1:16" ht="17.45" customHeight="1">
      <c r="A226" s="120"/>
      <c r="B226" s="301"/>
      <c r="C226" s="338" t="s">
        <v>173</v>
      </c>
      <c r="D226" s="328">
        <v>3240</v>
      </c>
      <c r="E226" s="331">
        <f t="shared" si="12"/>
        <v>3240</v>
      </c>
      <c r="F226" s="331">
        <f t="shared" si="16"/>
        <v>0</v>
      </c>
      <c r="G226" s="320">
        <f>F226/D226*100</f>
        <v>0</v>
      </c>
      <c r="H226" s="173" t="s">
        <v>247</v>
      </c>
      <c r="I226" s="248">
        <v>3240000</v>
      </c>
      <c r="J226" s="265" t="s">
        <v>113</v>
      </c>
      <c r="K226" s="266" t="s">
        <v>90</v>
      </c>
      <c r="L226" s="267">
        <v>1</v>
      </c>
      <c r="M226" s="267" t="s">
        <v>93</v>
      </c>
      <c r="N226" s="268" t="s">
        <v>105</v>
      </c>
      <c r="O226" s="248">
        <f t="shared" si="15"/>
        <v>3240000</v>
      </c>
      <c r="P226" s="175" t="s">
        <v>113</v>
      </c>
    </row>
    <row r="227" spans="1:16" ht="17.45" customHeight="1">
      <c r="A227" s="151"/>
      <c r="B227" s="309"/>
      <c r="C227" s="327" t="s">
        <v>213</v>
      </c>
      <c r="D227" s="332">
        <v>3240</v>
      </c>
      <c r="E227" s="317">
        <f t="shared" si="12"/>
        <v>3240</v>
      </c>
      <c r="F227" s="317">
        <f t="shared" si="16"/>
        <v>0</v>
      </c>
      <c r="G227" s="315">
        <f>F227/D227*100</f>
        <v>0</v>
      </c>
      <c r="H227" s="173" t="s">
        <v>247</v>
      </c>
      <c r="I227" s="248">
        <v>3240000</v>
      </c>
      <c r="J227" s="265" t="s">
        <v>113</v>
      </c>
      <c r="K227" s="266" t="s">
        <v>90</v>
      </c>
      <c r="L227" s="267">
        <v>1</v>
      </c>
      <c r="M227" s="267" t="s">
        <v>93</v>
      </c>
      <c r="N227" s="268" t="s">
        <v>105</v>
      </c>
      <c r="O227" s="248">
        <f t="shared" si="15"/>
        <v>3240000</v>
      </c>
      <c r="P227" s="175" t="s">
        <v>113</v>
      </c>
    </row>
    <row r="228" spans="1:16" ht="17.45" customHeight="1">
      <c r="A228" s="120"/>
      <c r="B228" s="301"/>
      <c r="C228" s="326" t="s">
        <v>175</v>
      </c>
      <c r="D228" s="331">
        <v>3600</v>
      </c>
      <c r="E228" s="331">
        <f t="shared" si="12"/>
        <v>3600</v>
      </c>
      <c r="F228" s="317">
        <f t="shared" si="16"/>
        <v>0</v>
      </c>
      <c r="G228" s="315">
        <f t="shared" ref="G228:G233" si="17">F228/D228*100</f>
        <v>0</v>
      </c>
      <c r="H228" s="173" t="s">
        <v>305</v>
      </c>
      <c r="I228" s="248">
        <v>3600000</v>
      </c>
      <c r="J228" s="265" t="s">
        <v>113</v>
      </c>
      <c r="K228" s="266" t="s">
        <v>90</v>
      </c>
      <c r="L228" s="267">
        <v>1</v>
      </c>
      <c r="M228" s="267" t="s">
        <v>93</v>
      </c>
      <c r="N228" s="268" t="s">
        <v>105</v>
      </c>
      <c r="O228" s="248">
        <f t="shared" si="15"/>
        <v>3600000</v>
      </c>
      <c r="P228" s="175" t="s">
        <v>113</v>
      </c>
    </row>
    <row r="229" spans="1:16" ht="17.45" customHeight="1">
      <c r="A229" s="166"/>
      <c r="B229" s="167"/>
      <c r="C229" s="174" t="s">
        <v>17</v>
      </c>
      <c r="D229" s="331">
        <v>3960</v>
      </c>
      <c r="E229" s="331">
        <f t="shared" ref="E229:E236" si="18">O229/1000</f>
        <v>3960</v>
      </c>
      <c r="F229" s="317">
        <f t="shared" si="16"/>
        <v>0</v>
      </c>
      <c r="G229" s="315">
        <f t="shared" si="17"/>
        <v>0</v>
      </c>
      <c r="H229" s="173" t="s">
        <v>247</v>
      </c>
      <c r="I229" s="248">
        <v>3960000</v>
      </c>
      <c r="J229" s="265" t="s">
        <v>113</v>
      </c>
      <c r="K229" s="266" t="s">
        <v>90</v>
      </c>
      <c r="L229" s="267">
        <v>1</v>
      </c>
      <c r="M229" s="267" t="s">
        <v>93</v>
      </c>
      <c r="N229" s="268" t="s">
        <v>105</v>
      </c>
      <c r="O229" s="248">
        <f t="shared" si="15"/>
        <v>3960000</v>
      </c>
      <c r="P229" s="175" t="s">
        <v>113</v>
      </c>
    </row>
    <row r="230" spans="1:16" ht="17.45" customHeight="1">
      <c r="A230" s="120"/>
      <c r="B230" s="301"/>
      <c r="C230" s="327" t="s">
        <v>205</v>
      </c>
      <c r="D230" s="317">
        <v>2880</v>
      </c>
      <c r="E230" s="317">
        <f t="shared" si="18"/>
        <v>2880</v>
      </c>
      <c r="F230" s="317">
        <f t="shared" si="16"/>
        <v>0</v>
      </c>
      <c r="G230" s="315">
        <f t="shared" si="17"/>
        <v>0</v>
      </c>
      <c r="H230" s="173" t="s">
        <v>247</v>
      </c>
      <c r="I230" s="248">
        <v>2880000</v>
      </c>
      <c r="J230" s="265" t="s">
        <v>113</v>
      </c>
      <c r="K230" s="266" t="s">
        <v>90</v>
      </c>
      <c r="L230" s="267">
        <v>1</v>
      </c>
      <c r="M230" s="267" t="s">
        <v>93</v>
      </c>
      <c r="N230" s="268" t="s">
        <v>105</v>
      </c>
      <c r="O230" s="248">
        <f t="shared" si="15"/>
        <v>2880000</v>
      </c>
      <c r="P230" s="175" t="s">
        <v>113</v>
      </c>
    </row>
    <row r="231" spans="1:16" ht="17.45" customHeight="1">
      <c r="A231" s="120"/>
      <c r="B231" s="301"/>
      <c r="C231" s="174" t="s">
        <v>18</v>
      </c>
      <c r="D231" s="331">
        <v>33600</v>
      </c>
      <c r="E231" s="331">
        <f t="shared" si="18"/>
        <v>13600</v>
      </c>
      <c r="F231" s="317">
        <f t="shared" si="16"/>
        <v>-20000</v>
      </c>
      <c r="G231" s="315">
        <f t="shared" si="17"/>
        <v>-59.523809523809526</v>
      </c>
      <c r="H231" s="173" t="s">
        <v>305</v>
      </c>
      <c r="I231" s="248">
        <v>6800000</v>
      </c>
      <c r="J231" s="265" t="s">
        <v>113</v>
      </c>
      <c r="K231" s="266" t="s">
        <v>90</v>
      </c>
      <c r="L231" s="267">
        <v>2</v>
      </c>
      <c r="M231" s="267" t="s">
        <v>93</v>
      </c>
      <c r="N231" s="268" t="s">
        <v>105</v>
      </c>
      <c r="O231" s="248">
        <f t="shared" si="15"/>
        <v>13600000</v>
      </c>
      <c r="P231" s="175" t="s">
        <v>113</v>
      </c>
    </row>
    <row r="232" spans="1:16" ht="17.45" customHeight="1">
      <c r="A232" s="166"/>
      <c r="B232" s="167"/>
      <c r="C232" s="327" t="s">
        <v>143</v>
      </c>
      <c r="D232" s="317">
        <v>3960</v>
      </c>
      <c r="E232" s="317">
        <f t="shared" si="18"/>
        <v>3960</v>
      </c>
      <c r="F232" s="317">
        <f t="shared" si="16"/>
        <v>0</v>
      </c>
      <c r="G232" s="315">
        <f t="shared" si="17"/>
        <v>0</v>
      </c>
      <c r="H232" s="173" t="s">
        <v>247</v>
      </c>
      <c r="I232" s="248">
        <v>3960000</v>
      </c>
      <c r="J232" s="265" t="s">
        <v>113</v>
      </c>
      <c r="K232" s="266" t="s">
        <v>90</v>
      </c>
      <c r="L232" s="267">
        <v>1</v>
      </c>
      <c r="M232" s="267" t="s">
        <v>93</v>
      </c>
      <c r="N232" s="268" t="s">
        <v>105</v>
      </c>
      <c r="O232" s="248">
        <f t="shared" si="15"/>
        <v>3960000</v>
      </c>
      <c r="P232" s="175" t="s">
        <v>113</v>
      </c>
    </row>
    <row r="233" spans="1:16" ht="17.45" customHeight="1">
      <c r="A233" s="120"/>
      <c r="B233" s="301"/>
      <c r="C233" s="326" t="s">
        <v>163</v>
      </c>
      <c r="D233" s="331">
        <v>3240</v>
      </c>
      <c r="E233" s="331">
        <f t="shared" si="18"/>
        <v>3240</v>
      </c>
      <c r="F233" s="317">
        <f t="shared" si="16"/>
        <v>0</v>
      </c>
      <c r="G233" s="315">
        <f t="shared" si="17"/>
        <v>0</v>
      </c>
      <c r="H233" s="173" t="s">
        <v>247</v>
      </c>
      <c r="I233" s="248">
        <v>3240000</v>
      </c>
      <c r="J233" s="265" t="s">
        <v>113</v>
      </c>
      <c r="K233" s="266" t="s">
        <v>90</v>
      </c>
      <c r="L233" s="267">
        <v>1</v>
      </c>
      <c r="M233" s="267" t="s">
        <v>93</v>
      </c>
      <c r="N233" s="268" t="s">
        <v>105</v>
      </c>
      <c r="O233" s="248">
        <f t="shared" si="15"/>
        <v>3240000</v>
      </c>
      <c r="P233" s="175" t="s">
        <v>113</v>
      </c>
    </row>
    <row r="234" spans="1:16" ht="17.45" customHeight="1">
      <c r="A234" s="120"/>
      <c r="B234" s="301"/>
      <c r="C234" s="326" t="s">
        <v>196</v>
      </c>
      <c r="D234" s="329">
        <v>3600</v>
      </c>
      <c r="E234" s="331">
        <f t="shared" si="18"/>
        <v>3600</v>
      </c>
      <c r="F234" s="331">
        <f t="shared" si="16"/>
        <v>0</v>
      </c>
      <c r="G234" s="320">
        <f>F234/D234*100</f>
        <v>0</v>
      </c>
      <c r="H234" s="173" t="s">
        <v>247</v>
      </c>
      <c r="I234" s="248">
        <v>3600000</v>
      </c>
      <c r="J234" s="265" t="s">
        <v>113</v>
      </c>
      <c r="K234" s="266" t="s">
        <v>90</v>
      </c>
      <c r="L234" s="267">
        <v>1</v>
      </c>
      <c r="M234" s="267" t="s">
        <v>93</v>
      </c>
      <c r="N234" s="268" t="s">
        <v>105</v>
      </c>
      <c r="O234" s="248">
        <f t="shared" si="15"/>
        <v>3600000</v>
      </c>
      <c r="P234" s="175" t="s">
        <v>113</v>
      </c>
    </row>
    <row r="235" spans="1:16" ht="17.45" customHeight="1">
      <c r="A235" s="120"/>
      <c r="B235" s="301"/>
      <c r="C235" s="338" t="s">
        <v>203</v>
      </c>
      <c r="D235" s="329">
        <v>3600</v>
      </c>
      <c r="E235" s="331">
        <f t="shared" si="18"/>
        <v>3600</v>
      </c>
      <c r="F235" s="331">
        <f t="shared" si="16"/>
        <v>0</v>
      </c>
      <c r="G235" s="320">
        <f>F235/D235*100</f>
        <v>0</v>
      </c>
      <c r="H235" s="176" t="s">
        <v>247</v>
      </c>
      <c r="I235" s="248">
        <v>3600000</v>
      </c>
      <c r="J235" s="265" t="s">
        <v>113</v>
      </c>
      <c r="K235" s="266" t="s">
        <v>90</v>
      </c>
      <c r="L235" s="267">
        <v>1</v>
      </c>
      <c r="M235" s="267" t="s">
        <v>93</v>
      </c>
      <c r="N235" s="268" t="s">
        <v>105</v>
      </c>
      <c r="O235" s="248">
        <f t="shared" si="15"/>
        <v>3600000</v>
      </c>
      <c r="P235" s="175" t="s">
        <v>113</v>
      </c>
    </row>
    <row r="236" spans="1:16" ht="17.45" customHeight="1">
      <c r="A236" s="120"/>
      <c r="B236" s="301"/>
      <c r="C236" s="341" t="s">
        <v>14</v>
      </c>
      <c r="D236" s="329">
        <v>4320</v>
      </c>
      <c r="E236" s="331">
        <f t="shared" si="18"/>
        <v>4320</v>
      </c>
      <c r="F236" s="331">
        <f t="shared" si="16"/>
        <v>0</v>
      </c>
      <c r="G236" s="320">
        <f>F236/D236*100</f>
        <v>0</v>
      </c>
      <c r="H236" s="173" t="s">
        <v>247</v>
      </c>
      <c r="I236" s="248">
        <v>4320000</v>
      </c>
      <c r="J236" s="265" t="s">
        <v>113</v>
      </c>
      <c r="K236" s="266" t="s">
        <v>90</v>
      </c>
      <c r="L236" s="267">
        <v>1</v>
      </c>
      <c r="M236" s="267" t="s">
        <v>93</v>
      </c>
      <c r="N236" s="268" t="s">
        <v>105</v>
      </c>
      <c r="O236" s="248">
        <f t="shared" si="15"/>
        <v>4320000</v>
      </c>
      <c r="P236" s="175" t="s">
        <v>113</v>
      </c>
    </row>
    <row r="237" spans="1:16" ht="17.45" customHeight="1">
      <c r="A237" s="120"/>
      <c r="B237" s="301"/>
      <c r="C237" s="208" t="s">
        <v>38</v>
      </c>
      <c r="D237" s="317">
        <v>82239.999960000016</v>
      </c>
      <c r="E237" s="317">
        <f t="shared" ref="E237:E240" si="19">O237/1000</f>
        <v>82239.999960000016</v>
      </c>
      <c r="F237" s="317">
        <f t="shared" si="16"/>
        <v>0</v>
      </c>
      <c r="G237" s="315">
        <f t="shared" ref="G237:G247" si="20">+F237/D237*100</f>
        <v>0</v>
      </c>
      <c r="H237" s="173" t="s">
        <v>247</v>
      </c>
      <c r="I237" s="248">
        <v>6853333.3300000001</v>
      </c>
      <c r="J237" s="265" t="s">
        <v>113</v>
      </c>
      <c r="K237" s="266" t="s">
        <v>90</v>
      </c>
      <c r="L237" s="267">
        <v>12</v>
      </c>
      <c r="M237" s="267" t="s">
        <v>93</v>
      </c>
      <c r="N237" s="268" t="s">
        <v>105</v>
      </c>
      <c r="O237" s="248">
        <f t="shared" si="15"/>
        <v>82239999.960000008</v>
      </c>
      <c r="P237" s="175" t="s">
        <v>113</v>
      </c>
    </row>
    <row r="238" spans="1:16" ht="17.45" customHeight="1">
      <c r="A238" s="151"/>
      <c r="B238" s="309"/>
      <c r="C238" s="174" t="s">
        <v>306</v>
      </c>
      <c r="D238" s="328">
        <v>3000</v>
      </c>
      <c r="E238" s="331">
        <f t="shared" si="19"/>
        <v>3000</v>
      </c>
      <c r="F238" s="331">
        <f t="shared" si="16"/>
        <v>0</v>
      </c>
      <c r="G238" s="320">
        <f t="shared" si="20"/>
        <v>0</v>
      </c>
      <c r="H238" s="173" t="s">
        <v>247</v>
      </c>
      <c r="I238" s="248">
        <v>3000000</v>
      </c>
      <c r="J238" s="265" t="s">
        <v>113</v>
      </c>
      <c r="K238" s="266" t="s">
        <v>90</v>
      </c>
      <c r="L238" s="267">
        <v>1</v>
      </c>
      <c r="M238" s="267" t="s">
        <v>93</v>
      </c>
      <c r="N238" s="268" t="s">
        <v>105</v>
      </c>
      <c r="O238" s="248">
        <f t="shared" si="15"/>
        <v>3000000</v>
      </c>
      <c r="P238" s="175" t="s">
        <v>113</v>
      </c>
    </row>
    <row r="239" spans="1:16" ht="17.45" customHeight="1">
      <c r="A239" s="120"/>
      <c r="B239" s="301"/>
      <c r="C239" s="174" t="s">
        <v>6</v>
      </c>
      <c r="D239" s="328">
        <v>6000</v>
      </c>
      <c r="E239" s="331">
        <f t="shared" si="19"/>
        <v>6000</v>
      </c>
      <c r="F239" s="331">
        <f t="shared" si="16"/>
        <v>0</v>
      </c>
      <c r="G239" s="320">
        <f t="shared" si="20"/>
        <v>0</v>
      </c>
      <c r="H239" s="173" t="s">
        <v>305</v>
      </c>
      <c r="I239" s="248">
        <v>6000000</v>
      </c>
      <c r="J239" s="265" t="s">
        <v>113</v>
      </c>
      <c r="K239" s="266" t="s">
        <v>90</v>
      </c>
      <c r="L239" s="267">
        <v>1</v>
      </c>
      <c r="M239" s="267" t="s">
        <v>93</v>
      </c>
      <c r="N239" s="268" t="s">
        <v>105</v>
      </c>
      <c r="O239" s="248">
        <f t="shared" si="15"/>
        <v>6000000</v>
      </c>
      <c r="P239" s="175" t="s">
        <v>113</v>
      </c>
    </row>
    <row r="240" spans="1:16" ht="17.45" customHeight="1">
      <c r="A240" s="151"/>
      <c r="B240" s="309"/>
      <c r="C240" s="333" t="s">
        <v>165</v>
      </c>
      <c r="D240" s="330">
        <v>3000</v>
      </c>
      <c r="E240" s="317">
        <f t="shared" si="19"/>
        <v>3000</v>
      </c>
      <c r="F240" s="317">
        <f t="shared" si="16"/>
        <v>0</v>
      </c>
      <c r="G240" s="315">
        <f t="shared" si="20"/>
        <v>0</v>
      </c>
      <c r="H240" s="271" t="s">
        <v>247</v>
      </c>
      <c r="I240" s="39">
        <v>3000000</v>
      </c>
      <c r="J240" s="272" t="s">
        <v>113</v>
      </c>
      <c r="K240" s="273" t="s">
        <v>90</v>
      </c>
      <c r="L240" s="274">
        <v>1</v>
      </c>
      <c r="M240" s="274" t="s">
        <v>93</v>
      </c>
      <c r="N240" s="275" t="s">
        <v>105</v>
      </c>
      <c r="O240" s="39">
        <f t="shared" si="15"/>
        <v>3000000</v>
      </c>
      <c r="P240" s="276" t="s">
        <v>113</v>
      </c>
    </row>
    <row r="241" spans="1:16" ht="17.45" customHeight="1">
      <c r="A241" s="151" t="s">
        <v>429</v>
      </c>
      <c r="B241" s="309" t="s">
        <v>429</v>
      </c>
      <c r="C241" s="327" t="s">
        <v>240</v>
      </c>
      <c r="D241" s="332">
        <v>6000</v>
      </c>
      <c r="E241" s="317">
        <f>O241/1000</f>
        <v>9011.31</v>
      </c>
      <c r="F241" s="317">
        <f t="shared" si="16"/>
        <v>3011.3099999999995</v>
      </c>
      <c r="G241" s="315">
        <f t="shared" si="20"/>
        <v>50.188499999999991</v>
      </c>
      <c r="H241" s="173" t="s">
        <v>247</v>
      </c>
      <c r="I241" s="248">
        <v>4505655</v>
      </c>
      <c r="J241" s="265" t="s">
        <v>113</v>
      </c>
      <c r="K241" s="266" t="s">
        <v>90</v>
      </c>
      <c r="L241" s="267">
        <v>2</v>
      </c>
      <c r="M241" s="267" t="s">
        <v>93</v>
      </c>
      <c r="N241" s="268" t="s">
        <v>105</v>
      </c>
      <c r="O241" s="248">
        <f>I241*L241</f>
        <v>9011310</v>
      </c>
      <c r="P241" s="175" t="s">
        <v>113</v>
      </c>
    </row>
    <row r="242" spans="1:16" ht="17.45" customHeight="1">
      <c r="A242" s="151"/>
      <c r="B242" s="309"/>
      <c r="C242" s="339" t="s">
        <v>69</v>
      </c>
      <c r="D242" s="329">
        <v>2400</v>
      </c>
      <c r="E242" s="331">
        <f>O242/1000</f>
        <v>2400</v>
      </c>
      <c r="F242" s="331">
        <f t="shared" si="16"/>
        <v>0</v>
      </c>
      <c r="G242" s="320">
        <f t="shared" si="20"/>
        <v>0</v>
      </c>
      <c r="H242" s="173" t="s">
        <v>305</v>
      </c>
      <c r="I242" s="248">
        <v>200000</v>
      </c>
      <c r="J242" s="265" t="s">
        <v>113</v>
      </c>
      <c r="K242" s="266" t="s">
        <v>90</v>
      </c>
      <c r="L242" s="267">
        <v>12</v>
      </c>
      <c r="M242" s="267" t="s">
        <v>93</v>
      </c>
      <c r="N242" s="268" t="s">
        <v>105</v>
      </c>
      <c r="O242" s="248">
        <f>I242*L242</f>
        <v>2400000</v>
      </c>
      <c r="P242" s="175" t="s">
        <v>113</v>
      </c>
    </row>
    <row r="243" spans="1:16" ht="17.45" customHeight="1">
      <c r="A243" s="120"/>
      <c r="B243" s="301"/>
      <c r="C243" s="174" t="s">
        <v>215</v>
      </c>
      <c r="D243" s="328">
        <v>1800</v>
      </c>
      <c r="E243" s="331">
        <f t="shared" ref="E243:E253" si="21">O243/1000</f>
        <v>1800</v>
      </c>
      <c r="F243" s="331">
        <f t="shared" ref="F243:F272" si="22">+E243-D243</f>
        <v>0</v>
      </c>
      <c r="G243" s="320">
        <f t="shared" si="20"/>
        <v>0</v>
      </c>
      <c r="H243" s="173" t="s">
        <v>247</v>
      </c>
      <c r="I243" s="248">
        <v>1800000</v>
      </c>
      <c r="J243" s="265" t="s">
        <v>113</v>
      </c>
      <c r="K243" s="266" t="s">
        <v>90</v>
      </c>
      <c r="L243" s="267">
        <v>1</v>
      </c>
      <c r="M243" s="267" t="s">
        <v>93</v>
      </c>
      <c r="N243" s="268" t="s">
        <v>105</v>
      </c>
      <c r="O243" s="248">
        <f t="shared" si="15"/>
        <v>1800000</v>
      </c>
      <c r="P243" s="175" t="s">
        <v>113</v>
      </c>
    </row>
    <row r="244" spans="1:16" ht="17.45" customHeight="1">
      <c r="A244" s="151"/>
      <c r="B244" s="309"/>
      <c r="C244" s="174" t="s">
        <v>76</v>
      </c>
      <c r="D244" s="328">
        <v>3240</v>
      </c>
      <c r="E244" s="331">
        <f t="shared" si="21"/>
        <v>3240</v>
      </c>
      <c r="F244" s="331">
        <f t="shared" si="22"/>
        <v>0</v>
      </c>
      <c r="G244" s="315">
        <f t="shared" si="20"/>
        <v>0</v>
      </c>
      <c r="H244" s="173" t="s">
        <v>247</v>
      </c>
      <c r="I244" s="248">
        <v>3240000</v>
      </c>
      <c r="J244" s="265" t="s">
        <v>113</v>
      </c>
      <c r="K244" s="266" t="s">
        <v>90</v>
      </c>
      <c r="L244" s="267">
        <v>1</v>
      </c>
      <c r="M244" s="267" t="s">
        <v>93</v>
      </c>
      <c r="N244" s="268" t="s">
        <v>105</v>
      </c>
      <c r="O244" s="248">
        <f t="shared" si="15"/>
        <v>3240000</v>
      </c>
      <c r="P244" s="175" t="s">
        <v>113</v>
      </c>
    </row>
    <row r="245" spans="1:16" ht="17.45" customHeight="1">
      <c r="A245" s="120"/>
      <c r="B245" s="301"/>
      <c r="C245" s="174" t="s">
        <v>31</v>
      </c>
      <c r="D245" s="328">
        <v>3600</v>
      </c>
      <c r="E245" s="331">
        <f t="shared" si="21"/>
        <v>3600</v>
      </c>
      <c r="F245" s="331">
        <f t="shared" si="22"/>
        <v>0</v>
      </c>
      <c r="G245" s="315">
        <f t="shared" si="20"/>
        <v>0</v>
      </c>
      <c r="H245" s="173" t="s">
        <v>247</v>
      </c>
      <c r="I245" s="248">
        <v>900000</v>
      </c>
      <c r="J245" s="265" t="s">
        <v>113</v>
      </c>
      <c r="K245" s="266" t="s">
        <v>90</v>
      </c>
      <c r="L245" s="267">
        <v>4</v>
      </c>
      <c r="M245" s="267" t="s">
        <v>93</v>
      </c>
      <c r="N245" s="268" t="s">
        <v>105</v>
      </c>
      <c r="O245" s="248">
        <f t="shared" si="15"/>
        <v>3600000</v>
      </c>
      <c r="P245" s="175" t="s">
        <v>113</v>
      </c>
    </row>
    <row r="246" spans="1:16" ht="17.45" customHeight="1">
      <c r="A246" s="120"/>
      <c r="B246" s="301"/>
      <c r="C246" s="177" t="s">
        <v>29</v>
      </c>
      <c r="D246" s="328">
        <v>10279.379999999999</v>
      </c>
      <c r="E246" s="331">
        <f t="shared" si="21"/>
        <v>10279.379999999999</v>
      </c>
      <c r="F246" s="331">
        <f t="shared" si="22"/>
        <v>0</v>
      </c>
      <c r="G246" s="315">
        <f t="shared" si="20"/>
        <v>0</v>
      </c>
      <c r="H246" s="176" t="s">
        <v>305</v>
      </c>
      <c r="I246" s="245">
        <v>5139690</v>
      </c>
      <c r="J246" s="265" t="s">
        <v>113</v>
      </c>
      <c r="K246" s="266" t="s">
        <v>90</v>
      </c>
      <c r="L246" s="267">
        <v>2</v>
      </c>
      <c r="M246" s="267" t="s">
        <v>93</v>
      </c>
      <c r="N246" s="268" t="s">
        <v>105</v>
      </c>
      <c r="O246" s="248">
        <f t="shared" si="15"/>
        <v>10279380</v>
      </c>
      <c r="P246" s="175" t="s">
        <v>113</v>
      </c>
    </row>
    <row r="247" spans="1:16" ht="17.45" customHeight="1">
      <c r="A247" s="120"/>
      <c r="B247" s="301"/>
      <c r="C247" s="177" t="s">
        <v>52</v>
      </c>
      <c r="D247" s="328">
        <v>1320</v>
      </c>
      <c r="E247" s="331">
        <f t="shared" si="21"/>
        <v>1320</v>
      </c>
      <c r="F247" s="331">
        <f t="shared" si="22"/>
        <v>0</v>
      </c>
      <c r="G247" s="315">
        <f t="shared" si="20"/>
        <v>0</v>
      </c>
      <c r="H247" s="173" t="s">
        <v>247</v>
      </c>
      <c r="I247" s="245">
        <v>1320000</v>
      </c>
      <c r="J247" s="265" t="s">
        <v>113</v>
      </c>
      <c r="K247" s="266" t="s">
        <v>90</v>
      </c>
      <c r="L247" s="267">
        <v>1</v>
      </c>
      <c r="M247" s="267" t="s">
        <v>93</v>
      </c>
      <c r="N247" s="268" t="s">
        <v>105</v>
      </c>
      <c r="O247" s="248">
        <f t="shared" si="15"/>
        <v>1320000</v>
      </c>
      <c r="P247" s="175" t="s">
        <v>113</v>
      </c>
    </row>
    <row r="248" spans="1:16" ht="17.45" customHeight="1">
      <c r="A248" s="120"/>
      <c r="B248" s="301"/>
      <c r="C248" s="333" t="s">
        <v>243</v>
      </c>
      <c r="D248" s="330">
        <v>600</v>
      </c>
      <c r="E248" s="317">
        <f t="shared" si="21"/>
        <v>600</v>
      </c>
      <c r="F248" s="317">
        <f t="shared" si="22"/>
        <v>0</v>
      </c>
      <c r="G248" s="315">
        <f>F248/D248*100</f>
        <v>0</v>
      </c>
      <c r="H248" s="173" t="s">
        <v>305</v>
      </c>
      <c r="I248" s="245">
        <v>600000</v>
      </c>
      <c r="J248" s="265" t="s">
        <v>113</v>
      </c>
      <c r="K248" s="266" t="s">
        <v>90</v>
      </c>
      <c r="L248" s="267">
        <v>1</v>
      </c>
      <c r="M248" s="267" t="s">
        <v>93</v>
      </c>
      <c r="N248" s="268" t="s">
        <v>105</v>
      </c>
      <c r="O248" s="248">
        <f t="shared" si="15"/>
        <v>600000</v>
      </c>
      <c r="P248" s="175" t="s">
        <v>113</v>
      </c>
    </row>
    <row r="249" spans="1:16" ht="17.45" customHeight="1">
      <c r="A249" s="120"/>
      <c r="B249" s="301"/>
      <c r="C249" s="338" t="s">
        <v>156</v>
      </c>
      <c r="D249" s="328">
        <v>600</v>
      </c>
      <c r="E249" s="331">
        <f t="shared" si="21"/>
        <v>600</v>
      </c>
      <c r="F249" s="331">
        <f t="shared" si="22"/>
        <v>0</v>
      </c>
      <c r="G249" s="315">
        <f>F249/D249*100</f>
        <v>0</v>
      </c>
      <c r="H249" s="173" t="s">
        <v>247</v>
      </c>
      <c r="I249" s="245">
        <v>600000</v>
      </c>
      <c r="J249" s="265" t="s">
        <v>113</v>
      </c>
      <c r="K249" s="266" t="s">
        <v>90</v>
      </c>
      <c r="L249" s="267">
        <v>1</v>
      </c>
      <c r="M249" s="267" t="s">
        <v>93</v>
      </c>
      <c r="N249" s="268" t="s">
        <v>105</v>
      </c>
      <c r="O249" s="248">
        <f t="shared" si="15"/>
        <v>600000</v>
      </c>
      <c r="P249" s="175" t="s">
        <v>113</v>
      </c>
    </row>
    <row r="250" spans="1:16" ht="17.45" customHeight="1">
      <c r="A250" s="120"/>
      <c r="B250" s="301"/>
      <c r="C250" s="338" t="s">
        <v>253</v>
      </c>
      <c r="D250" s="328">
        <v>6000</v>
      </c>
      <c r="E250" s="331">
        <f t="shared" si="21"/>
        <v>6000</v>
      </c>
      <c r="F250" s="331">
        <f t="shared" si="22"/>
        <v>0</v>
      </c>
      <c r="G250" s="320">
        <f>F250/D250*100</f>
        <v>0</v>
      </c>
      <c r="H250" s="173" t="s">
        <v>247</v>
      </c>
      <c r="I250" s="245">
        <v>6000000</v>
      </c>
      <c r="J250" s="265" t="s">
        <v>113</v>
      </c>
      <c r="K250" s="266" t="s">
        <v>90</v>
      </c>
      <c r="L250" s="267">
        <v>1</v>
      </c>
      <c r="M250" s="267" t="s">
        <v>93</v>
      </c>
      <c r="N250" s="268" t="s">
        <v>105</v>
      </c>
      <c r="O250" s="248">
        <f t="shared" si="15"/>
        <v>6000000</v>
      </c>
      <c r="P250" s="175" t="s">
        <v>113</v>
      </c>
    </row>
    <row r="251" spans="1:16" ht="17.45" customHeight="1">
      <c r="A251" s="120"/>
      <c r="B251" s="301"/>
      <c r="C251" s="174" t="s">
        <v>11</v>
      </c>
      <c r="D251" s="328">
        <v>960</v>
      </c>
      <c r="E251" s="331">
        <f t="shared" si="21"/>
        <v>960</v>
      </c>
      <c r="F251" s="331">
        <f t="shared" si="22"/>
        <v>0</v>
      </c>
      <c r="G251" s="320">
        <f>F251/D251*100</f>
        <v>0</v>
      </c>
      <c r="H251" s="173" t="s">
        <v>247</v>
      </c>
      <c r="I251" s="245">
        <v>960000</v>
      </c>
      <c r="J251" s="265" t="s">
        <v>113</v>
      </c>
      <c r="K251" s="266" t="s">
        <v>90</v>
      </c>
      <c r="L251" s="267">
        <v>1</v>
      </c>
      <c r="M251" s="267" t="s">
        <v>93</v>
      </c>
      <c r="N251" s="268" t="s">
        <v>105</v>
      </c>
      <c r="O251" s="248">
        <f t="shared" si="15"/>
        <v>960000</v>
      </c>
      <c r="P251" s="175" t="s">
        <v>113</v>
      </c>
    </row>
    <row r="252" spans="1:16" ht="17.45" customHeight="1">
      <c r="A252" s="120"/>
      <c r="B252" s="301"/>
      <c r="C252" s="174" t="s">
        <v>209</v>
      </c>
      <c r="D252" s="328">
        <v>600</v>
      </c>
      <c r="E252" s="331">
        <f t="shared" si="21"/>
        <v>600</v>
      </c>
      <c r="F252" s="331">
        <f t="shared" si="22"/>
        <v>0</v>
      </c>
      <c r="G252" s="320">
        <f>F252/D252*100</f>
        <v>0</v>
      </c>
      <c r="H252" s="173" t="s">
        <v>305</v>
      </c>
      <c r="I252" s="248">
        <v>600000</v>
      </c>
      <c r="J252" s="265" t="s">
        <v>113</v>
      </c>
      <c r="K252" s="266" t="s">
        <v>90</v>
      </c>
      <c r="L252" s="267">
        <v>1</v>
      </c>
      <c r="M252" s="267" t="s">
        <v>93</v>
      </c>
      <c r="N252" s="268" t="s">
        <v>105</v>
      </c>
      <c r="O252" s="248">
        <f t="shared" si="15"/>
        <v>600000</v>
      </c>
      <c r="P252" s="175" t="s">
        <v>113</v>
      </c>
    </row>
    <row r="253" spans="1:16" ht="17.45" customHeight="1">
      <c r="A253" s="120"/>
      <c r="B253" s="301"/>
      <c r="C253" s="174" t="s">
        <v>43</v>
      </c>
      <c r="D253" s="328">
        <v>960</v>
      </c>
      <c r="E253" s="331">
        <f t="shared" si="21"/>
        <v>960</v>
      </c>
      <c r="F253" s="331">
        <f t="shared" si="22"/>
        <v>0</v>
      </c>
      <c r="G253" s="320">
        <f>+F253/D253*100</f>
        <v>0</v>
      </c>
      <c r="H253" s="173" t="s">
        <v>305</v>
      </c>
      <c r="I253" s="248">
        <v>960000</v>
      </c>
      <c r="J253" s="265" t="s">
        <v>113</v>
      </c>
      <c r="K253" s="266" t="s">
        <v>90</v>
      </c>
      <c r="L253" s="267">
        <v>1</v>
      </c>
      <c r="M253" s="267" t="s">
        <v>93</v>
      </c>
      <c r="N253" s="268" t="s">
        <v>105</v>
      </c>
      <c r="O253" s="248">
        <f t="shared" si="15"/>
        <v>960000</v>
      </c>
      <c r="P253" s="175" t="s">
        <v>113</v>
      </c>
    </row>
    <row r="254" spans="1:16" ht="17.45" customHeight="1">
      <c r="A254" s="120"/>
      <c r="B254" s="301"/>
      <c r="C254" s="177" t="s">
        <v>42</v>
      </c>
      <c r="D254" s="328">
        <v>13345.96</v>
      </c>
      <c r="E254" s="331">
        <f t="shared" ref="E254:E259" si="23">O254/1000</f>
        <v>13345.96</v>
      </c>
      <c r="F254" s="331">
        <f t="shared" si="22"/>
        <v>0</v>
      </c>
      <c r="G254" s="320">
        <f>+F254/D254*100</f>
        <v>0</v>
      </c>
      <c r="H254" s="176" t="s">
        <v>305</v>
      </c>
      <c r="I254" s="248">
        <v>6672980</v>
      </c>
      <c r="J254" s="265" t="s">
        <v>113</v>
      </c>
      <c r="K254" s="266" t="s">
        <v>90</v>
      </c>
      <c r="L254" s="267">
        <v>2</v>
      </c>
      <c r="M254" s="267" t="s">
        <v>93</v>
      </c>
      <c r="N254" s="268" t="s">
        <v>105</v>
      </c>
      <c r="O254" s="248">
        <f t="shared" si="15"/>
        <v>13345960</v>
      </c>
      <c r="P254" s="175" t="s">
        <v>113</v>
      </c>
    </row>
    <row r="255" spans="1:16" ht="17.45" customHeight="1">
      <c r="A255" s="151"/>
      <c r="B255" s="309"/>
      <c r="C255" s="341" t="s">
        <v>13</v>
      </c>
      <c r="D255" s="330">
        <v>1800</v>
      </c>
      <c r="E255" s="317">
        <f t="shared" si="23"/>
        <v>1800</v>
      </c>
      <c r="F255" s="317">
        <f t="shared" si="22"/>
        <v>0</v>
      </c>
      <c r="G255" s="315">
        <f>+F255/D255*100</f>
        <v>0</v>
      </c>
      <c r="H255" s="176" t="s">
        <v>305</v>
      </c>
      <c r="I255" s="248">
        <v>1800000</v>
      </c>
      <c r="J255" s="265" t="s">
        <v>113</v>
      </c>
      <c r="K255" s="266" t="s">
        <v>90</v>
      </c>
      <c r="L255" s="267">
        <v>1</v>
      </c>
      <c r="M255" s="267" t="s">
        <v>93</v>
      </c>
      <c r="N255" s="268" t="s">
        <v>105</v>
      </c>
      <c r="O255" s="248">
        <f t="shared" si="15"/>
        <v>1800000</v>
      </c>
      <c r="P255" s="175" t="s">
        <v>113</v>
      </c>
    </row>
    <row r="256" spans="1:16" ht="17.45" customHeight="1">
      <c r="A256" s="151"/>
      <c r="B256" s="309"/>
      <c r="C256" s="341" t="s">
        <v>15</v>
      </c>
      <c r="D256" s="330">
        <v>600</v>
      </c>
      <c r="E256" s="317">
        <f t="shared" si="23"/>
        <v>600</v>
      </c>
      <c r="F256" s="317">
        <f t="shared" si="22"/>
        <v>0</v>
      </c>
      <c r="G256" s="315">
        <f>+F256/D256*100</f>
        <v>0</v>
      </c>
      <c r="H256" s="173" t="s">
        <v>305</v>
      </c>
      <c r="I256" s="248">
        <v>600000</v>
      </c>
      <c r="J256" s="265" t="s">
        <v>113</v>
      </c>
      <c r="K256" s="266" t="s">
        <v>90</v>
      </c>
      <c r="L256" s="267">
        <v>1</v>
      </c>
      <c r="M256" s="267" t="s">
        <v>93</v>
      </c>
      <c r="N256" s="268" t="s">
        <v>105</v>
      </c>
      <c r="O256" s="248">
        <f t="shared" si="15"/>
        <v>600000</v>
      </c>
      <c r="P256" s="175" t="s">
        <v>113</v>
      </c>
    </row>
    <row r="257" spans="1:16" ht="17.45" customHeight="1">
      <c r="A257" s="151"/>
      <c r="B257" s="309"/>
      <c r="C257" s="178" t="s">
        <v>34</v>
      </c>
      <c r="D257" s="332">
        <v>1800</v>
      </c>
      <c r="E257" s="317">
        <f t="shared" si="23"/>
        <v>5800</v>
      </c>
      <c r="F257" s="317">
        <f t="shared" si="22"/>
        <v>4000</v>
      </c>
      <c r="G257" s="315">
        <f>F257/D257*100</f>
        <v>222.22222222222223</v>
      </c>
      <c r="H257" s="173" t="s">
        <v>305</v>
      </c>
      <c r="I257" s="248">
        <v>2900000</v>
      </c>
      <c r="J257" s="265" t="s">
        <v>113</v>
      </c>
      <c r="K257" s="266" t="s">
        <v>90</v>
      </c>
      <c r="L257" s="267">
        <v>2</v>
      </c>
      <c r="M257" s="267" t="s">
        <v>93</v>
      </c>
      <c r="N257" s="268" t="s">
        <v>105</v>
      </c>
      <c r="O257" s="248">
        <f t="shared" ref="O257:O283" si="24">I257*L257</f>
        <v>5800000</v>
      </c>
      <c r="P257" s="175" t="s">
        <v>113</v>
      </c>
    </row>
    <row r="258" spans="1:16" ht="17.45" customHeight="1">
      <c r="A258" s="166"/>
      <c r="B258" s="167"/>
      <c r="C258" s="177" t="s">
        <v>234</v>
      </c>
      <c r="D258" s="328">
        <v>1800</v>
      </c>
      <c r="E258" s="331">
        <f t="shared" si="23"/>
        <v>1800</v>
      </c>
      <c r="F258" s="331">
        <f t="shared" si="22"/>
        <v>0</v>
      </c>
      <c r="G258" s="320">
        <f>F258/D258*100</f>
        <v>0</v>
      </c>
      <c r="H258" s="173" t="s">
        <v>247</v>
      </c>
      <c r="I258" s="248">
        <v>1800000</v>
      </c>
      <c r="J258" s="265" t="s">
        <v>113</v>
      </c>
      <c r="K258" s="266" t="s">
        <v>90</v>
      </c>
      <c r="L258" s="267">
        <v>1</v>
      </c>
      <c r="M258" s="267" t="s">
        <v>93</v>
      </c>
      <c r="N258" s="268" t="s">
        <v>105</v>
      </c>
      <c r="O258" s="248">
        <f t="shared" si="24"/>
        <v>1800000</v>
      </c>
      <c r="P258" s="175" t="s">
        <v>113</v>
      </c>
    </row>
    <row r="259" spans="1:16" ht="17.45" customHeight="1">
      <c r="A259" s="151"/>
      <c r="B259" s="309"/>
      <c r="C259" s="340" t="s">
        <v>37</v>
      </c>
      <c r="D259" s="332">
        <v>2160</v>
      </c>
      <c r="E259" s="317">
        <f t="shared" si="23"/>
        <v>2160</v>
      </c>
      <c r="F259" s="317">
        <f t="shared" si="22"/>
        <v>0</v>
      </c>
      <c r="G259" s="315">
        <f t="shared" ref="G259:G264" si="25">+F259/D259*100</f>
        <v>0</v>
      </c>
      <c r="H259" s="176" t="s">
        <v>247</v>
      </c>
      <c r="I259" s="248">
        <v>2160000</v>
      </c>
      <c r="J259" s="265" t="s">
        <v>113</v>
      </c>
      <c r="K259" s="266" t="s">
        <v>90</v>
      </c>
      <c r="L259" s="267">
        <v>1</v>
      </c>
      <c r="M259" s="267" t="s">
        <v>93</v>
      </c>
      <c r="N259" s="268" t="s">
        <v>105</v>
      </c>
      <c r="O259" s="248">
        <f t="shared" si="24"/>
        <v>2160000</v>
      </c>
      <c r="P259" s="175" t="s">
        <v>113</v>
      </c>
    </row>
    <row r="260" spans="1:16" ht="17.45" customHeight="1">
      <c r="A260" s="151"/>
      <c r="B260" s="309"/>
      <c r="C260" s="326" t="s">
        <v>220</v>
      </c>
      <c r="D260" s="329">
        <v>1800</v>
      </c>
      <c r="E260" s="331">
        <f t="shared" ref="E260:E268" si="26">O260/1000</f>
        <v>1800</v>
      </c>
      <c r="F260" s="331">
        <f t="shared" si="22"/>
        <v>0</v>
      </c>
      <c r="G260" s="320">
        <f t="shared" si="25"/>
        <v>0</v>
      </c>
      <c r="H260" s="173" t="s">
        <v>247</v>
      </c>
      <c r="I260" s="248">
        <v>1800000</v>
      </c>
      <c r="J260" s="265" t="s">
        <v>113</v>
      </c>
      <c r="K260" s="266" t="s">
        <v>90</v>
      </c>
      <c r="L260" s="267">
        <v>1</v>
      </c>
      <c r="M260" s="267" t="s">
        <v>93</v>
      </c>
      <c r="N260" s="268" t="s">
        <v>105</v>
      </c>
      <c r="O260" s="248">
        <f t="shared" si="24"/>
        <v>1800000</v>
      </c>
      <c r="P260" s="175" t="s">
        <v>113</v>
      </c>
    </row>
    <row r="261" spans="1:16" ht="17.45" customHeight="1">
      <c r="A261" s="151"/>
      <c r="B261" s="309"/>
      <c r="C261" s="338" t="s">
        <v>226</v>
      </c>
      <c r="D261" s="207">
        <v>4000</v>
      </c>
      <c r="E261" s="331">
        <f t="shared" si="26"/>
        <v>4000</v>
      </c>
      <c r="F261" s="331">
        <f t="shared" si="22"/>
        <v>0</v>
      </c>
      <c r="G261" s="320">
        <f t="shared" si="25"/>
        <v>0</v>
      </c>
      <c r="H261" s="173" t="s">
        <v>247</v>
      </c>
      <c r="I261" s="248">
        <v>1000000</v>
      </c>
      <c r="J261" s="265" t="s">
        <v>113</v>
      </c>
      <c r="K261" s="266" t="s">
        <v>90</v>
      </c>
      <c r="L261" s="267">
        <v>4</v>
      </c>
      <c r="M261" s="267" t="s">
        <v>93</v>
      </c>
      <c r="N261" s="268" t="s">
        <v>105</v>
      </c>
      <c r="O261" s="248">
        <f>I261*L261</f>
        <v>4000000</v>
      </c>
      <c r="P261" s="175" t="s">
        <v>113</v>
      </c>
    </row>
    <row r="262" spans="1:16" ht="17.45" customHeight="1">
      <c r="A262" s="151"/>
      <c r="B262" s="309"/>
      <c r="C262" s="338" t="s">
        <v>235</v>
      </c>
      <c r="D262" s="328">
        <v>5000</v>
      </c>
      <c r="E262" s="331">
        <f t="shared" si="26"/>
        <v>5000</v>
      </c>
      <c r="F262" s="317">
        <f t="shared" si="22"/>
        <v>0</v>
      </c>
      <c r="G262" s="315">
        <f t="shared" si="25"/>
        <v>0</v>
      </c>
      <c r="H262" s="176" t="s">
        <v>247</v>
      </c>
      <c r="I262" s="248">
        <v>1250000</v>
      </c>
      <c r="J262" s="265" t="s">
        <v>113</v>
      </c>
      <c r="K262" s="266" t="s">
        <v>90</v>
      </c>
      <c r="L262" s="267">
        <v>4</v>
      </c>
      <c r="M262" s="267" t="s">
        <v>93</v>
      </c>
      <c r="N262" s="268" t="s">
        <v>105</v>
      </c>
      <c r="O262" s="248">
        <f t="shared" si="24"/>
        <v>5000000</v>
      </c>
      <c r="P262" s="175" t="s">
        <v>113</v>
      </c>
    </row>
    <row r="263" spans="1:16" ht="17.45" customHeight="1">
      <c r="A263" s="120"/>
      <c r="B263" s="301"/>
      <c r="C263" s="341" t="s">
        <v>321</v>
      </c>
      <c r="D263" s="317">
        <v>5000</v>
      </c>
      <c r="E263" s="317">
        <f t="shared" si="26"/>
        <v>5000</v>
      </c>
      <c r="F263" s="317">
        <f t="shared" si="22"/>
        <v>0</v>
      </c>
      <c r="G263" s="315">
        <f t="shared" si="25"/>
        <v>0</v>
      </c>
      <c r="H263" s="176" t="s">
        <v>247</v>
      </c>
      <c r="I263" s="248">
        <v>1250000</v>
      </c>
      <c r="J263" s="265" t="s">
        <v>113</v>
      </c>
      <c r="K263" s="266" t="s">
        <v>90</v>
      </c>
      <c r="L263" s="267">
        <v>4</v>
      </c>
      <c r="M263" s="267" t="s">
        <v>93</v>
      </c>
      <c r="N263" s="268" t="s">
        <v>105</v>
      </c>
      <c r="O263" s="248">
        <f t="shared" ref="O263" si="27">I263*L263</f>
        <v>5000000</v>
      </c>
      <c r="P263" s="175" t="s">
        <v>113</v>
      </c>
    </row>
    <row r="264" spans="1:16" ht="17.45" customHeight="1">
      <c r="A264" s="166"/>
      <c r="B264" s="167"/>
      <c r="C264" s="341" t="s">
        <v>1</v>
      </c>
      <c r="D264" s="330">
        <v>6000</v>
      </c>
      <c r="E264" s="317">
        <f t="shared" si="26"/>
        <v>15470</v>
      </c>
      <c r="F264" s="317">
        <f t="shared" si="22"/>
        <v>9470</v>
      </c>
      <c r="G264" s="315">
        <f t="shared" si="25"/>
        <v>157.83333333333334</v>
      </c>
      <c r="H264" s="176" t="s">
        <v>305</v>
      </c>
      <c r="I264" s="248">
        <v>7735000</v>
      </c>
      <c r="J264" s="265" t="s">
        <v>113</v>
      </c>
      <c r="K264" s="266" t="s">
        <v>90</v>
      </c>
      <c r="L264" s="267">
        <v>2</v>
      </c>
      <c r="M264" s="267" t="s">
        <v>93</v>
      </c>
      <c r="N264" s="268" t="s">
        <v>105</v>
      </c>
      <c r="O264" s="248">
        <f t="shared" si="24"/>
        <v>15470000</v>
      </c>
      <c r="P264" s="175" t="s">
        <v>113</v>
      </c>
    </row>
    <row r="265" spans="1:16" ht="17.45" customHeight="1">
      <c r="A265" s="151"/>
      <c r="B265" s="309"/>
      <c r="C265" s="327" t="s">
        <v>237</v>
      </c>
      <c r="D265" s="332">
        <v>9672.8700000000008</v>
      </c>
      <c r="E265" s="317">
        <f t="shared" si="26"/>
        <v>9672.8700000000008</v>
      </c>
      <c r="F265" s="317">
        <f t="shared" si="22"/>
        <v>0</v>
      </c>
      <c r="G265" s="315">
        <f>F265/D265*100</f>
        <v>0</v>
      </c>
      <c r="H265" s="176" t="s">
        <v>305</v>
      </c>
      <c r="I265" s="248">
        <v>4836435</v>
      </c>
      <c r="J265" s="265" t="s">
        <v>113</v>
      </c>
      <c r="K265" s="266" t="s">
        <v>90</v>
      </c>
      <c r="L265" s="267">
        <v>2</v>
      </c>
      <c r="M265" s="267" t="s">
        <v>93</v>
      </c>
      <c r="N265" s="268" t="s">
        <v>105</v>
      </c>
      <c r="O265" s="248">
        <f t="shared" si="24"/>
        <v>9672870</v>
      </c>
      <c r="P265" s="175" t="s">
        <v>113</v>
      </c>
    </row>
    <row r="266" spans="1:16" ht="17.45" customHeight="1">
      <c r="A266" s="151"/>
      <c r="B266" s="309"/>
      <c r="C266" s="338" t="s">
        <v>182</v>
      </c>
      <c r="D266" s="328">
        <v>240</v>
      </c>
      <c r="E266" s="331">
        <f t="shared" si="26"/>
        <v>240</v>
      </c>
      <c r="F266" s="331">
        <f t="shared" si="22"/>
        <v>0</v>
      </c>
      <c r="G266" s="320">
        <f>F266/D266*100</f>
        <v>0</v>
      </c>
      <c r="H266" s="173" t="s">
        <v>247</v>
      </c>
      <c r="I266" s="248">
        <v>240000</v>
      </c>
      <c r="J266" s="265" t="s">
        <v>113</v>
      </c>
      <c r="K266" s="266" t="s">
        <v>90</v>
      </c>
      <c r="L266" s="267">
        <v>1</v>
      </c>
      <c r="M266" s="267" t="s">
        <v>93</v>
      </c>
      <c r="N266" s="268" t="s">
        <v>105</v>
      </c>
      <c r="O266" s="248">
        <f t="shared" si="24"/>
        <v>240000</v>
      </c>
      <c r="P266" s="175" t="s">
        <v>113</v>
      </c>
    </row>
    <row r="267" spans="1:16" ht="17.45" customHeight="1">
      <c r="A267" s="120"/>
      <c r="B267" s="301"/>
      <c r="C267" s="327" t="s">
        <v>245</v>
      </c>
      <c r="D267" s="332">
        <v>3600</v>
      </c>
      <c r="E267" s="317">
        <f t="shared" si="26"/>
        <v>3600</v>
      </c>
      <c r="F267" s="317">
        <f t="shared" si="22"/>
        <v>0</v>
      </c>
      <c r="G267" s="315">
        <f>F267/D267*100</f>
        <v>0</v>
      </c>
      <c r="H267" s="173" t="s">
        <v>247</v>
      </c>
      <c r="I267" s="248">
        <v>3600000</v>
      </c>
      <c r="J267" s="265" t="s">
        <v>113</v>
      </c>
      <c r="K267" s="266" t="s">
        <v>90</v>
      </c>
      <c r="L267" s="267">
        <v>1</v>
      </c>
      <c r="M267" s="267" t="s">
        <v>93</v>
      </c>
      <c r="N267" s="268" t="s">
        <v>105</v>
      </c>
      <c r="O267" s="248">
        <f t="shared" si="24"/>
        <v>3600000</v>
      </c>
      <c r="P267" s="175" t="s">
        <v>113</v>
      </c>
    </row>
    <row r="268" spans="1:16" ht="17.45" customHeight="1">
      <c r="A268" s="151"/>
      <c r="B268" s="309"/>
      <c r="C268" s="326" t="s">
        <v>230</v>
      </c>
      <c r="D268" s="329">
        <v>600</v>
      </c>
      <c r="E268" s="331">
        <f t="shared" si="26"/>
        <v>600</v>
      </c>
      <c r="F268" s="331">
        <f t="shared" si="22"/>
        <v>0</v>
      </c>
      <c r="G268" s="320">
        <f>F268/D268*100</f>
        <v>0</v>
      </c>
      <c r="H268" s="173" t="s">
        <v>247</v>
      </c>
      <c r="I268" s="248">
        <v>600000</v>
      </c>
      <c r="J268" s="265" t="s">
        <v>113</v>
      </c>
      <c r="K268" s="266" t="s">
        <v>90</v>
      </c>
      <c r="L268" s="267">
        <v>1</v>
      </c>
      <c r="M268" s="267" t="s">
        <v>93</v>
      </c>
      <c r="N268" s="268" t="s">
        <v>105</v>
      </c>
      <c r="O268" s="248">
        <f t="shared" si="24"/>
        <v>600000</v>
      </c>
      <c r="P268" s="175" t="s">
        <v>113</v>
      </c>
    </row>
    <row r="269" spans="1:16" ht="17.45" customHeight="1">
      <c r="A269" s="151"/>
      <c r="B269" s="309"/>
      <c r="C269" s="174" t="s">
        <v>32</v>
      </c>
      <c r="D269" s="328">
        <v>30000</v>
      </c>
      <c r="E269" s="331">
        <f t="shared" ref="E269:E279" si="28">O269/1000</f>
        <v>30000</v>
      </c>
      <c r="F269" s="331">
        <f t="shared" si="22"/>
        <v>0</v>
      </c>
      <c r="G269" s="320">
        <f>+F269/D269*100</f>
        <v>0</v>
      </c>
      <c r="H269" s="173" t="s">
        <v>247</v>
      </c>
      <c r="I269" s="248">
        <v>7500000</v>
      </c>
      <c r="J269" s="265" t="s">
        <v>113</v>
      </c>
      <c r="K269" s="266" t="s">
        <v>90</v>
      </c>
      <c r="L269" s="267">
        <v>4</v>
      </c>
      <c r="M269" s="267" t="s">
        <v>307</v>
      </c>
      <c r="N269" s="268" t="s">
        <v>105</v>
      </c>
      <c r="O269" s="248">
        <f t="shared" si="24"/>
        <v>30000000</v>
      </c>
      <c r="P269" s="175" t="s">
        <v>113</v>
      </c>
    </row>
    <row r="270" spans="1:16" ht="17.45" customHeight="1">
      <c r="A270" s="166"/>
      <c r="B270" s="167"/>
      <c r="C270" s="341" t="s">
        <v>60</v>
      </c>
      <c r="D270" s="330">
        <v>600</v>
      </c>
      <c r="E270" s="317">
        <f t="shared" si="28"/>
        <v>600</v>
      </c>
      <c r="F270" s="317">
        <f t="shared" si="22"/>
        <v>0</v>
      </c>
      <c r="G270" s="315">
        <f>+F270/D270*100</f>
        <v>0</v>
      </c>
      <c r="H270" s="271" t="s">
        <v>247</v>
      </c>
      <c r="I270" s="39">
        <v>600000</v>
      </c>
      <c r="J270" s="272" t="s">
        <v>113</v>
      </c>
      <c r="K270" s="273" t="s">
        <v>90</v>
      </c>
      <c r="L270" s="274">
        <v>1</v>
      </c>
      <c r="M270" s="274" t="s">
        <v>93</v>
      </c>
      <c r="N270" s="275" t="s">
        <v>105</v>
      </c>
      <c r="O270" s="39">
        <f t="shared" si="24"/>
        <v>600000</v>
      </c>
      <c r="P270" s="276" t="s">
        <v>113</v>
      </c>
    </row>
    <row r="271" spans="1:16" ht="17.45" customHeight="1">
      <c r="A271" s="151" t="s">
        <v>429</v>
      </c>
      <c r="B271" s="309" t="s">
        <v>429</v>
      </c>
      <c r="C271" s="340" t="s">
        <v>35</v>
      </c>
      <c r="D271" s="332">
        <v>3000</v>
      </c>
      <c r="E271" s="317">
        <f t="shared" si="28"/>
        <v>3000</v>
      </c>
      <c r="F271" s="317">
        <f t="shared" si="22"/>
        <v>0</v>
      </c>
      <c r="G271" s="315">
        <f>+F271/D271*100</f>
        <v>0</v>
      </c>
      <c r="H271" s="173" t="s">
        <v>247</v>
      </c>
      <c r="I271" s="248">
        <v>750000</v>
      </c>
      <c r="J271" s="265" t="s">
        <v>113</v>
      </c>
      <c r="K271" s="266" t="s">
        <v>90</v>
      </c>
      <c r="L271" s="267">
        <v>4</v>
      </c>
      <c r="M271" s="267" t="s">
        <v>93</v>
      </c>
      <c r="N271" s="268" t="s">
        <v>105</v>
      </c>
      <c r="O271" s="248">
        <f t="shared" si="24"/>
        <v>3000000</v>
      </c>
      <c r="P271" s="175" t="s">
        <v>113</v>
      </c>
    </row>
    <row r="272" spans="1:16" ht="17.45" customHeight="1">
      <c r="A272" s="120"/>
      <c r="B272" s="301"/>
      <c r="C272" s="339" t="s">
        <v>61</v>
      </c>
      <c r="D272" s="329">
        <v>26746.36</v>
      </c>
      <c r="E272" s="331">
        <f t="shared" si="28"/>
        <v>26746.36</v>
      </c>
      <c r="F272" s="331">
        <f t="shared" si="22"/>
        <v>0</v>
      </c>
      <c r="G272" s="320">
        <v>0</v>
      </c>
      <c r="H272" s="176" t="s">
        <v>305</v>
      </c>
      <c r="I272" s="248">
        <v>13373180</v>
      </c>
      <c r="J272" s="265" t="s">
        <v>113</v>
      </c>
      <c r="K272" s="266" t="s">
        <v>90</v>
      </c>
      <c r="L272" s="267">
        <v>2</v>
      </c>
      <c r="M272" s="267" t="s">
        <v>93</v>
      </c>
      <c r="N272" s="268" t="s">
        <v>105</v>
      </c>
      <c r="O272" s="248">
        <f t="shared" si="24"/>
        <v>26746360</v>
      </c>
      <c r="P272" s="175" t="s">
        <v>113</v>
      </c>
    </row>
    <row r="273" spans="1:16" ht="17.45" customHeight="1">
      <c r="A273" s="151"/>
      <c r="B273" s="309"/>
      <c r="C273" s="339" t="s">
        <v>62</v>
      </c>
      <c r="D273" s="329">
        <v>57980.25</v>
      </c>
      <c r="E273" s="331">
        <f t="shared" si="28"/>
        <v>57980.25</v>
      </c>
      <c r="F273" s="331">
        <f t="shared" ref="F273:F285" si="29">+E273-D273</f>
        <v>0</v>
      </c>
      <c r="G273" s="320">
        <f>+F273/D273*100</f>
        <v>0</v>
      </c>
      <c r="H273" s="176" t="s">
        <v>247</v>
      </c>
      <c r="I273" s="248">
        <v>11596050</v>
      </c>
      <c r="J273" s="265" t="s">
        <v>113</v>
      </c>
      <c r="K273" s="266" t="s">
        <v>90</v>
      </c>
      <c r="L273" s="267">
        <v>5</v>
      </c>
      <c r="M273" s="267" t="s">
        <v>93</v>
      </c>
      <c r="N273" s="268" t="s">
        <v>105</v>
      </c>
      <c r="O273" s="248">
        <f t="shared" si="24"/>
        <v>57980250</v>
      </c>
      <c r="P273" s="175" t="s">
        <v>113</v>
      </c>
    </row>
    <row r="274" spans="1:16" ht="17.45" customHeight="1">
      <c r="A274" s="120"/>
      <c r="B274" s="301"/>
      <c r="C274" s="338" t="s">
        <v>189</v>
      </c>
      <c r="D274" s="328">
        <v>1800</v>
      </c>
      <c r="E274" s="331">
        <f t="shared" si="28"/>
        <v>1800</v>
      </c>
      <c r="F274" s="331">
        <f t="shared" si="29"/>
        <v>0</v>
      </c>
      <c r="G274" s="320">
        <f>+F274/D274*100</f>
        <v>0</v>
      </c>
      <c r="H274" s="176" t="s">
        <v>305</v>
      </c>
      <c r="I274" s="248">
        <v>1800000</v>
      </c>
      <c r="J274" s="265" t="s">
        <v>113</v>
      </c>
      <c r="K274" s="266" t="s">
        <v>90</v>
      </c>
      <c r="L274" s="267">
        <v>1</v>
      </c>
      <c r="M274" s="267" t="s">
        <v>93</v>
      </c>
      <c r="N274" s="268" t="s">
        <v>105</v>
      </c>
      <c r="O274" s="248">
        <f t="shared" si="24"/>
        <v>1800000</v>
      </c>
      <c r="P274" s="175" t="s">
        <v>113</v>
      </c>
    </row>
    <row r="275" spans="1:16" ht="17.45" customHeight="1">
      <c r="A275" s="120"/>
      <c r="B275" s="301"/>
      <c r="C275" s="340" t="s">
        <v>59</v>
      </c>
      <c r="D275" s="332">
        <v>960</v>
      </c>
      <c r="E275" s="317">
        <f t="shared" si="28"/>
        <v>960</v>
      </c>
      <c r="F275" s="317">
        <f t="shared" si="29"/>
        <v>0</v>
      </c>
      <c r="G275" s="315">
        <f>+F275/D275*100</f>
        <v>0</v>
      </c>
      <c r="H275" s="173" t="s">
        <v>247</v>
      </c>
      <c r="I275" s="248">
        <v>960000</v>
      </c>
      <c r="J275" s="265" t="s">
        <v>113</v>
      </c>
      <c r="K275" s="266" t="s">
        <v>90</v>
      </c>
      <c r="L275" s="267">
        <v>1</v>
      </c>
      <c r="M275" s="267" t="s">
        <v>93</v>
      </c>
      <c r="N275" s="268" t="s">
        <v>105</v>
      </c>
      <c r="O275" s="248">
        <f t="shared" si="24"/>
        <v>960000</v>
      </c>
      <c r="P275" s="175" t="s">
        <v>113</v>
      </c>
    </row>
    <row r="276" spans="1:16" ht="17.45" customHeight="1">
      <c r="A276" s="120"/>
      <c r="B276" s="301"/>
      <c r="C276" s="339" t="s">
        <v>54</v>
      </c>
      <c r="D276" s="329">
        <v>960</v>
      </c>
      <c r="E276" s="331">
        <f t="shared" si="28"/>
        <v>1321</v>
      </c>
      <c r="F276" s="331">
        <f t="shared" si="29"/>
        <v>361</v>
      </c>
      <c r="G276" s="320">
        <f>F276/D276*100</f>
        <v>37.604166666666664</v>
      </c>
      <c r="H276" s="173" t="s">
        <v>247</v>
      </c>
      <c r="I276" s="248">
        <v>660500</v>
      </c>
      <c r="J276" s="265" t="s">
        <v>113</v>
      </c>
      <c r="K276" s="266" t="s">
        <v>90</v>
      </c>
      <c r="L276" s="267">
        <v>2</v>
      </c>
      <c r="M276" s="267" t="s">
        <v>93</v>
      </c>
      <c r="N276" s="268" t="s">
        <v>105</v>
      </c>
      <c r="O276" s="248">
        <f t="shared" si="24"/>
        <v>1321000</v>
      </c>
      <c r="P276" s="175" t="s">
        <v>113</v>
      </c>
    </row>
    <row r="277" spans="1:16" ht="17.45" customHeight="1">
      <c r="A277" s="120"/>
      <c r="B277" s="301"/>
      <c r="C277" s="174" t="s">
        <v>26</v>
      </c>
      <c r="D277" s="329">
        <v>3960</v>
      </c>
      <c r="E277" s="331">
        <f t="shared" si="28"/>
        <v>3960</v>
      </c>
      <c r="F277" s="331">
        <f t="shared" si="29"/>
        <v>0</v>
      </c>
      <c r="G277" s="320">
        <f>F277/D277*100</f>
        <v>0</v>
      </c>
      <c r="H277" s="173" t="s">
        <v>305</v>
      </c>
      <c r="I277" s="248">
        <v>3960000</v>
      </c>
      <c r="J277" s="265" t="s">
        <v>113</v>
      </c>
      <c r="K277" s="266" t="s">
        <v>90</v>
      </c>
      <c r="L277" s="267">
        <v>1</v>
      </c>
      <c r="M277" s="267" t="s">
        <v>93</v>
      </c>
      <c r="N277" s="268" t="s">
        <v>105</v>
      </c>
      <c r="O277" s="248">
        <f t="shared" si="24"/>
        <v>3960000</v>
      </c>
      <c r="P277" s="175" t="s">
        <v>113</v>
      </c>
    </row>
    <row r="278" spans="1:16" ht="17.45" customHeight="1">
      <c r="A278" s="120"/>
      <c r="B278" s="301"/>
      <c r="C278" s="174" t="s">
        <v>9</v>
      </c>
      <c r="D278" s="329">
        <v>1800</v>
      </c>
      <c r="E278" s="331">
        <f t="shared" si="28"/>
        <v>1800</v>
      </c>
      <c r="F278" s="331">
        <f t="shared" si="29"/>
        <v>0</v>
      </c>
      <c r="G278" s="320">
        <f>F278/D278*100</f>
        <v>0</v>
      </c>
      <c r="H278" s="173" t="s">
        <v>247</v>
      </c>
      <c r="I278" s="248">
        <v>1800000</v>
      </c>
      <c r="J278" s="265" t="s">
        <v>113</v>
      </c>
      <c r="K278" s="266" t="s">
        <v>90</v>
      </c>
      <c r="L278" s="267">
        <v>1</v>
      </c>
      <c r="M278" s="267" t="s">
        <v>93</v>
      </c>
      <c r="N278" s="268" t="s">
        <v>105</v>
      </c>
      <c r="O278" s="248">
        <f t="shared" si="24"/>
        <v>1800000</v>
      </c>
      <c r="P278" s="175" t="s">
        <v>113</v>
      </c>
    </row>
    <row r="279" spans="1:16" ht="17.45" customHeight="1">
      <c r="A279" s="120"/>
      <c r="B279" s="301"/>
      <c r="C279" s="339" t="s">
        <v>72</v>
      </c>
      <c r="D279" s="329">
        <v>600</v>
      </c>
      <c r="E279" s="331">
        <f t="shared" si="28"/>
        <v>600</v>
      </c>
      <c r="F279" s="331">
        <f t="shared" si="29"/>
        <v>0</v>
      </c>
      <c r="G279" s="320">
        <f>F279/D279*100</f>
        <v>0</v>
      </c>
      <c r="H279" s="173" t="s">
        <v>305</v>
      </c>
      <c r="I279" s="248">
        <v>600000</v>
      </c>
      <c r="J279" s="265" t="s">
        <v>113</v>
      </c>
      <c r="K279" s="266" t="s">
        <v>90</v>
      </c>
      <c r="L279" s="267">
        <v>1</v>
      </c>
      <c r="M279" s="267" t="s">
        <v>93</v>
      </c>
      <c r="N279" s="268" t="s">
        <v>105</v>
      </c>
      <c r="O279" s="248">
        <f t="shared" si="24"/>
        <v>600000</v>
      </c>
      <c r="P279" s="175" t="s">
        <v>113</v>
      </c>
    </row>
    <row r="280" spans="1:16" ht="17.45" customHeight="1">
      <c r="A280" s="120"/>
      <c r="B280" s="301"/>
      <c r="C280" s="326" t="s">
        <v>149</v>
      </c>
      <c r="D280" s="329">
        <v>2880</v>
      </c>
      <c r="E280" s="331">
        <f>O280/1000</f>
        <v>2880</v>
      </c>
      <c r="F280" s="331">
        <f t="shared" si="29"/>
        <v>0</v>
      </c>
      <c r="G280" s="320">
        <f t="shared" ref="G280:G285" si="30">+F280/D280*100</f>
        <v>0</v>
      </c>
      <c r="H280" s="173" t="s">
        <v>247</v>
      </c>
      <c r="I280" s="248">
        <v>2880000</v>
      </c>
      <c r="J280" s="265" t="s">
        <v>113</v>
      </c>
      <c r="K280" s="266" t="s">
        <v>90</v>
      </c>
      <c r="L280" s="267">
        <v>1</v>
      </c>
      <c r="M280" s="267" t="s">
        <v>93</v>
      </c>
      <c r="N280" s="268" t="s">
        <v>105</v>
      </c>
      <c r="O280" s="248">
        <f t="shared" si="24"/>
        <v>2880000</v>
      </c>
      <c r="P280" s="175" t="s">
        <v>113</v>
      </c>
    </row>
    <row r="281" spans="1:16" ht="17.45" customHeight="1">
      <c r="A281" s="120"/>
      <c r="B281" s="301"/>
      <c r="C281" s="326" t="s">
        <v>202</v>
      </c>
      <c r="D281" s="316">
        <v>9600</v>
      </c>
      <c r="E281" s="331">
        <f t="shared" ref="E281:E283" si="31">O281/1000</f>
        <v>9600</v>
      </c>
      <c r="F281" s="331">
        <f t="shared" si="29"/>
        <v>0</v>
      </c>
      <c r="G281" s="320">
        <f t="shared" si="30"/>
        <v>0</v>
      </c>
      <c r="H281" s="173" t="s">
        <v>305</v>
      </c>
      <c r="I281" s="248">
        <v>800000</v>
      </c>
      <c r="J281" s="265" t="s">
        <v>113</v>
      </c>
      <c r="K281" s="266" t="s">
        <v>90</v>
      </c>
      <c r="L281" s="267">
        <v>12</v>
      </c>
      <c r="M281" s="267" t="s">
        <v>93</v>
      </c>
      <c r="N281" s="268" t="s">
        <v>105</v>
      </c>
      <c r="O281" s="248">
        <f>I281*L281</f>
        <v>9600000</v>
      </c>
      <c r="P281" s="175" t="s">
        <v>113</v>
      </c>
    </row>
    <row r="282" spans="1:16" ht="17.45" customHeight="1">
      <c r="A282" s="120"/>
      <c r="B282" s="301"/>
      <c r="C282" s="326" t="s">
        <v>259</v>
      </c>
      <c r="D282" s="316">
        <v>1200</v>
      </c>
      <c r="E282" s="331">
        <f t="shared" si="31"/>
        <v>1200</v>
      </c>
      <c r="F282" s="331">
        <f t="shared" si="29"/>
        <v>0</v>
      </c>
      <c r="G282" s="320">
        <f t="shared" si="30"/>
        <v>0</v>
      </c>
      <c r="H282" s="173" t="s">
        <v>305</v>
      </c>
      <c r="I282" s="248">
        <v>100000</v>
      </c>
      <c r="J282" s="265" t="s">
        <v>113</v>
      </c>
      <c r="K282" s="266" t="s">
        <v>90</v>
      </c>
      <c r="L282" s="267">
        <v>12</v>
      </c>
      <c r="M282" s="267" t="s">
        <v>93</v>
      </c>
      <c r="N282" s="268" t="s">
        <v>105</v>
      </c>
      <c r="O282" s="248">
        <f>I282*L282</f>
        <v>1200000</v>
      </c>
      <c r="P282" s="175" t="s">
        <v>113</v>
      </c>
    </row>
    <row r="283" spans="1:16" ht="17.45" customHeight="1">
      <c r="A283" s="120"/>
      <c r="B283" s="301"/>
      <c r="C283" s="338" t="s">
        <v>27</v>
      </c>
      <c r="D283" s="328">
        <v>2520</v>
      </c>
      <c r="E283" s="331">
        <f t="shared" si="31"/>
        <v>2520</v>
      </c>
      <c r="F283" s="331">
        <f t="shared" si="29"/>
        <v>0</v>
      </c>
      <c r="G283" s="320">
        <f t="shared" si="30"/>
        <v>0</v>
      </c>
      <c r="H283" s="173" t="s">
        <v>247</v>
      </c>
      <c r="I283" s="248">
        <v>2520000</v>
      </c>
      <c r="J283" s="265" t="s">
        <v>113</v>
      </c>
      <c r="K283" s="266" t="s">
        <v>90</v>
      </c>
      <c r="L283" s="267">
        <v>1</v>
      </c>
      <c r="M283" s="267" t="s">
        <v>93</v>
      </c>
      <c r="N283" s="268" t="s">
        <v>105</v>
      </c>
      <c r="O283" s="248">
        <f t="shared" si="24"/>
        <v>2520000</v>
      </c>
      <c r="P283" s="175" t="s">
        <v>113</v>
      </c>
    </row>
    <row r="284" spans="1:16" ht="20.100000000000001" customHeight="1">
      <c r="A284" s="69" t="s">
        <v>110</v>
      </c>
      <c r="B284" s="392" t="s">
        <v>130</v>
      </c>
      <c r="C284" s="553"/>
      <c r="D284" s="135">
        <f>+D285</f>
        <v>53000</v>
      </c>
      <c r="E284" s="136">
        <f>+E285</f>
        <v>53000</v>
      </c>
      <c r="F284" s="136">
        <f t="shared" si="29"/>
        <v>0</v>
      </c>
      <c r="G284" s="171">
        <f t="shared" si="30"/>
        <v>0</v>
      </c>
      <c r="H284" s="131"/>
      <c r="I284" s="33"/>
      <c r="J284" s="70"/>
      <c r="K284" s="40"/>
      <c r="L284" s="303"/>
      <c r="M284" s="303"/>
      <c r="N284" s="87"/>
      <c r="O284" s="141">
        <f>O285</f>
        <v>53000000</v>
      </c>
      <c r="P284" s="90" t="s">
        <v>113</v>
      </c>
    </row>
    <row r="285" spans="1:16" ht="15.95" customHeight="1">
      <c r="A285" s="30"/>
      <c r="B285" s="77" t="s">
        <v>110</v>
      </c>
      <c r="C285" s="490" t="s">
        <v>110</v>
      </c>
      <c r="D285" s="493">
        <v>53000</v>
      </c>
      <c r="E285" s="466">
        <f>+O285/1000</f>
        <v>53000</v>
      </c>
      <c r="F285" s="466">
        <f t="shared" si="29"/>
        <v>0</v>
      </c>
      <c r="G285" s="472">
        <f t="shared" si="30"/>
        <v>0</v>
      </c>
      <c r="H285" s="126"/>
      <c r="I285" s="41"/>
      <c r="J285" s="70"/>
      <c r="K285" s="40"/>
      <c r="L285" s="414" t="s">
        <v>125</v>
      </c>
      <c r="M285" s="414"/>
      <c r="N285" s="414"/>
      <c r="O285" s="33">
        <f>SUM(O286:O287)</f>
        <v>53000000</v>
      </c>
      <c r="P285" s="29" t="s">
        <v>113</v>
      </c>
    </row>
    <row r="286" spans="1:16" ht="15.95" customHeight="1">
      <c r="A286" s="30"/>
      <c r="B286" s="309"/>
      <c r="C286" s="491"/>
      <c r="D286" s="503"/>
      <c r="E286" s="469"/>
      <c r="F286" s="469"/>
      <c r="G286" s="473"/>
      <c r="H286" s="195" t="s">
        <v>5</v>
      </c>
      <c r="I286" s="245">
        <v>11000000</v>
      </c>
      <c r="J286" s="246" t="s">
        <v>113</v>
      </c>
      <c r="K286" s="247" t="s">
        <v>90</v>
      </c>
      <c r="L286" s="344">
        <v>3</v>
      </c>
      <c r="M286" s="344" t="s">
        <v>93</v>
      </c>
      <c r="N286" s="250" t="s">
        <v>105</v>
      </c>
      <c r="O286" s="252">
        <f>+I286*L286</f>
        <v>33000000</v>
      </c>
      <c r="P286" s="37" t="s">
        <v>113</v>
      </c>
    </row>
    <row r="287" spans="1:16" ht="15.95" customHeight="1">
      <c r="A287" s="30"/>
      <c r="B287" s="301"/>
      <c r="C287" s="491"/>
      <c r="D287" s="503"/>
      <c r="E287" s="469"/>
      <c r="F287" s="469"/>
      <c r="G287" s="473"/>
      <c r="H287" s="246" t="s">
        <v>405</v>
      </c>
      <c r="I287" s="245">
        <v>20000000</v>
      </c>
      <c r="J287" s="246" t="s">
        <v>113</v>
      </c>
      <c r="K287" s="247" t="s">
        <v>90</v>
      </c>
      <c r="L287" s="344">
        <v>1</v>
      </c>
      <c r="M287" s="344" t="s">
        <v>93</v>
      </c>
      <c r="N287" s="250" t="s">
        <v>105</v>
      </c>
      <c r="O287" s="252">
        <f>+I287*L287</f>
        <v>20000000</v>
      </c>
      <c r="P287" s="37" t="s">
        <v>113</v>
      </c>
    </row>
    <row r="288" spans="1:16" ht="20.100000000000001" customHeight="1">
      <c r="A288" s="168" t="s">
        <v>103</v>
      </c>
      <c r="B288" s="392" t="s">
        <v>130</v>
      </c>
      <c r="C288" s="418"/>
      <c r="D288" s="179">
        <f>SUM(D289:D300)</f>
        <v>3575992</v>
      </c>
      <c r="E288" s="189">
        <f>SUM(E289:E300)</f>
        <v>6728246.1380000003</v>
      </c>
      <c r="F288" s="180">
        <f>+E288-D288</f>
        <v>3152254.1380000003</v>
      </c>
      <c r="G288" s="181">
        <f>+F288/D288*100</f>
        <v>88.15048070577339</v>
      </c>
      <c r="H288" s="131"/>
      <c r="I288" s="33"/>
      <c r="J288" s="70"/>
      <c r="K288" s="303"/>
      <c r="L288" s="303" t="s">
        <v>125</v>
      </c>
      <c r="M288" s="303"/>
      <c r="N288" s="303"/>
      <c r="O288" s="33">
        <f>SUM(O289,O293,O297)</f>
        <v>6728246138</v>
      </c>
      <c r="P288" s="29" t="s">
        <v>113</v>
      </c>
    </row>
    <row r="289" spans="1:16" ht="18.75" customHeight="1">
      <c r="A289" s="156" t="s">
        <v>238</v>
      </c>
      <c r="B289" s="222" t="s">
        <v>367</v>
      </c>
      <c r="C289" s="487" t="s">
        <v>103</v>
      </c>
      <c r="D289" s="561">
        <v>3505230</v>
      </c>
      <c r="E289" s="466">
        <f>O289/1000</f>
        <v>0</v>
      </c>
      <c r="F289" s="466">
        <f>E289-D289</f>
        <v>-3505230</v>
      </c>
      <c r="G289" s="472">
        <f t="shared" ref="G289:G292" si="32">+F289/D289*100</f>
        <v>-100</v>
      </c>
      <c r="H289" s="126"/>
      <c r="I289" s="33"/>
      <c r="J289" s="70"/>
      <c r="K289" s="303"/>
      <c r="L289" s="303"/>
      <c r="M289" s="303"/>
      <c r="N289" s="303"/>
      <c r="O289" s="33">
        <f>SUM(O290:O292)</f>
        <v>0</v>
      </c>
      <c r="P289" s="29" t="s">
        <v>113</v>
      </c>
    </row>
    <row r="290" spans="1:16" ht="16.5" customHeight="1">
      <c r="A290" s="120"/>
      <c r="B290" s="221" t="s">
        <v>366</v>
      </c>
      <c r="C290" s="488"/>
      <c r="D290" s="562"/>
      <c r="E290" s="469"/>
      <c r="F290" s="469"/>
      <c r="G290" s="473" t="e">
        <f t="shared" si="32"/>
        <v>#DIV/0!</v>
      </c>
      <c r="H290" s="226" t="s">
        <v>57</v>
      </c>
      <c r="I290" s="248">
        <v>0</v>
      </c>
      <c r="J290" s="246" t="s">
        <v>113</v>
      </c>
      <c r="K290" s="247" t="s">
        <v>90</v>
      </c>
      <c r="L290" s="344">
        <v>1</v>
      </c>
      <c r="M290" s="344" t="s">
        <v>93</v>
      </c>
      <c r="N290" s="250" t="s">
        <v>105</v>
      </c>
      <c r="O290" s="248">
        <f>+I290*L290</f>
        <v>0</v>
      </c>
      <c r="P290" s="37" t="s">
        <v>113</v>
      </c>
    </row>
    <row r="291" spans="1:16" ht="16.5" customHeight="1">
      <c r="A291" s="120"/>
      <c r="B291" s="206"/>
      <c r="C291" s="488"/>
      <c r="D291" s="562"/>
      <c r="E291" s="469"/>
      <c r="F291" s="469"/>
      <c r="G291" s="473" t="e">
        <f t="shared" si="32"/>
        <v>#DIV/0!</v>
      </c>
      <c r="H291" s="227" t="s">
        <v>158</v>
      </c>
      <c r="I291" s="248">
        <v>0</v>
      </c>
      <c r="J291" s="246" t="s">
        <v>113</v>
      </c>
      <c r="K291" s="247" t="s">
        <v>90</v>
      </c>
      <c r="L291" s="344">
        <v>1</v>
      </c>
      <c r="M291" s="344" t="s">
        <v>93</v>
      </c>
      <c r="N291" s="250" t="s">
        <v>105</v>
      </c>
      <c r="O291" s="248">
        <f>+I291*L291</f>
        <v>0</v>
      </c>
      <c r="P291" s="37" t="s">
        <v>113</v>
      </c>
    </row>
    <row r="292" spans="1:16" ht="16.5" customHeight="1">
      <c r="A292" s="120"/>
      <c r="B292" s="206"/>
      <c r="C292" s="489"/>
      <c r="D292" s="563"/>
      <c r="E292" s="467"/>
      <c r="F292" s="467"/>
      <c r="G292" s="474" t="e">
        <f t="shared" si="32"/>
        <v>#DIV/0!</v>
      </c>
      <c r="H292" s="228" t="s">
        <v>141</v>
      </c>
      <c r="I292" s="229">
        <v>0</v>
      </c>
      <c r="J292" s="128" t="s">
        <v>113</v>
      </c>
      <c r="K292" s="55" t="s">
        <v>90</v>
      </c>
      <c r="L292" s="343">
        <v>1</v>
      </c>
      <c r="M292" s="343" t="s">
        <v>93</v>
      </c>
      <c r="N292" s="56" t="s">
        <v>105</v>
      </c>
      <c r="O292" s="39">
        <f>+I292*L292</f>
        <v>0</v>
      </c>
      <c r="P292" s="57" t="s">
        <v>113</v>
      </c>
    </row>
    <row r="293" spans="1:16" ht="18.75" customHeight="1">
      <c r="A293" s="156"/>
      <c r="B293" s="206"/>
      <c r="C293" s="487" t="s">
        <v>218</v>
      </c>
      <c r="D293" s="548">
        <v>0</v>
      </c>
      <c r="E293" s="466">
        <f>O293/1000</f>
        <v>6657479.8169999998</v>
      </c>
      <c r="F293" s="466">
        <f>E293-D293</f>
        <v>6657479.8169999998</v>
      </c>
      <c r="G293" s="472" t="s">
        <v>444</v>
      </c>
      <c r="H293" s="126"/>
      <c r="I293" s="33"/>
      <c r="J293" s="70"/>
      <c r="K293" s="303"/>
      <c r="L293" s="303"/>
      <c r="M293" s="303"/>
      <c r="N293" s="303"/>
      <c r="O293" s="33">
        <f>SUM(O294:O296)</f>
        <v>6657479817</v>
      </c>
      <c r="P293" s="29" t="s">
        <v>113</v>
      </c>
    </row>
    <row r="294" spans="1:16" ht="16.5" customHeight="1">
      <c r="A294" s="120"/>
      <c r="B294" s="206"/>
      <c r="C294" s="488"/>
      <c r="D294" s="549"/>
      <c r="E294" s="469"/>
      <c r="F294" s="469"/>
      <c r="G294" s="473"/>
      <c r="H294" s="226" t="s">
        <v>364</v>
      </c>
      <c r="I294" s="248">
        <v>1619332489</v>
      </c>
      <c r="J294" s="246" t="s">
        <v>113</v>
      </c>
      <c r="K294" s="247" t="s">
        <v>90</v>
      </c>
      <c r="L294" s="344">
        <v>1</v>
      </c>
      <c r="M294" s="344" t="s">
        <v>93</v>
      </c>
      <c r="N294" s="250" t="s">
        <v>105</v>
      </c>
      <c r="O294" s="248">
        <f>+I294*L294</f>
        <v>1619332489</v>
      </c>
      <c r="P294" s="37" t="s">
        <v>113</v>
      </c>
    </row>
    <row r="295" spans="1:16" ht="16.5" customHeight="1">
      <c r="A295" s="120"/>
      <c r="B295" s="206"/>
      <c r="C295" s="488"/>
      <c r="D295" s="549"/>
      <c r="E295" s="469"/>
      <c r="F295" s="469"/>
      <c r="G295" s="473"/>
      <c r="H295" s="227" t="s">
        <v>365</v>
      </c>
      <c r="I295" s="248">
        <v>2635420303</v>
      </c>
      <c r="J295" s="246" t="s">
        <v>113</v>
      </c>
      <c r="K295" s="247" t="s">
        <v>90</v>
      </c>
      <c r="L295" s="344">
        <v>1</v>
      </c>
      <c r="M295" s="344" t="s">
        <v>93</v>
      </c>
      <c r="N295" s="250" t="s">
        <v>105</v>
      </c>
      <c r="O295" s="248">
        <f>+I295*L295</f>
        <v>2635420303</v>
      </c>
      <c r="P295" s="37" t="s">
        <v>113</v>
      </c>
    </row>
    <row r="296" spans="1:16" ht="16.5" customHeight="1">
      <c r="A296" s="120"/>
      <c r="B296" s="206"/>
      <c r="C296" s="489"/>
      <c r="D296" s="550"/>
      <c r="E296" s="467"/>
      <c r="F296" s="467"/>
      <c r="G296" s="474"/>
      <c r="H296" s="228" t="s">
        <v>363</v>
      </c>
      <c r="I296" s="229">
        <v>2402727025</v>
      </c>
      <c r="J296" s="128" t="s">
        <v>113</v>
      </c>
      <c r="K296" s="55" t="s">
        <v>90</v>
      </c>
      <c r="L296" s="343">
        <v>1</v>
      </c>
      <c r="M296" s="343" t="s">
        <v>93</v>
      </c>
      <c r="N296" s="56" t="s">
        <v>105</v>
      </c>
      <c r="O296" s="39">
        <f>+I296*L296</f>
        <v>2402727025</v>
      </c>
      <c r="P296" s="57" t="s">
        <v>113</v>
      </c>
    </row>
    <row r="297" spans="1:16" ht="16.5" customHeight="1">
      <c r="A297" s="555"/>
      <c r="B297" s="551"/>
      <c r="C297" s="487" t="s">
        <v>136</v>
      </c>
      <c r="D297" s="466">
        <v>70762</v>
      </c>
      <c r="E297" s="466">
        <f>O297/1000</f>
        <v>70766.320999999996</v>
      </c>
      <c r="F297" s="466">
        <f>E297-D297</f>
        <v>4.3209999999962747</v>
      </c>
      <c r="G297" s="472">
        <f>F297/D297*100</f>
        <v>6.1063847827877603E-3</v>
      </c>
      <c r="H297" s="126"/>
      <c r="I297" s="41"/>
      <c r="J297" s="70"/>
      <c r="K297" s="40"/>
      <c r="L297" s="303" t="s">
        <v>125</v>
      </c>
      <c r="M297" s="303"/>
      <c r="N297" s="303"/>
      <c r="O297" s="33">
        <f>SUM(O298:O300)</f>
        <v>70766321</v>
      </c>
      <c r="P297" s="29" t="s">
        <v>113</v>
      </c>
    </row>
    <row r="298" spans="1:16" ht="16.5" customHeight="1">
      <c r="A298" s="555"/>
      <c r="B298" s="551"/>
      <c r="C298" s="488"/>
      <c r="D298" s="469"/>
      <c r="E298" s="469"/>
      <c r="F298" s="469"/>
      <c r="G298" s="473"/>
      <c r="H298" s="129" t="s">
        <v>368</v>
      </c>
      <c r="I298" s="245">
        <v>762399</v>
      </c>
      <c r="J298" s="246" t="s">
        <v>113</v>
      </c>
      <c r="K298" s="247" t="s">
        <v>90</v>
      </c>
      <c r="L298" s="344">
        <v>1</v>
      </c>
      <c r="M298" s="344" t="s">
        <v>93</v>
      </c>
      <c r="N298" s="250" t="s">
        <v>105</v>
      </c>
      <c r="O298" s="252">
        <f>+I298*L298</f>
        <v>762399</v>
      </c>
      <c r="P298" s="37" t="s">
        <v>113</v>
      </c>
    </row>
    <row r="299" spans="1:16" ht="16.5" customHeight="1">
      <c r="A299" s="555"/>
      <c r="B299" s="551"/>
      <c r="C299" s="488"/>
      <c r="D299" s="469"/>
      <c r="E299" s="469"/>
      <c r="F299" s="469"/>
      <c r="G299" s="473"/>
      <c r="H299" s="133" t="s">
        <v>423</v>
      </c>
      <c r="I299" s="245">
        <v>70000000</v>
      </c>
      <c r="J299" s="246" t="s">
        <v>113</v>
      </c>
      <c r="K299" s="247" t="s">
        <v>90</v>
      </c>
      <c r="L299" s="344">
        <v>1</v>
      </c>
      <c r="M299" s="344" t="s">
        <v>93</v>
      </c>
      <c r="N299" s="250" t="s">
        <v>105</v>
      </c>
      <c r="O299" s="252">
        <f>+I299*L299</f>
        <v>70000000</v>
      </c>
      <c r="P299" s="37" t="s">
        <v>113</v>
      </c>
    </row>
    <row r="300" spans="1:16" ht="16.5" customHeight="1" thickBot="1">
      <c r="A300" s="556"/>
      <c r="B300" s="552"/>
      <c r="C300" s="554"/>
      <c r="D300" s="470"/>
      <c r="E300" s="470"/>
      <c r="F300" s="470"/>
      <c r="G300" s="560"/>
      <c r="H300" s="380" t="s">
        <v>435</v>
      </c>
      <c r="I300" s="349">
        <v>3922</v>
      </c>
      <c r="J300" s="361" t="s">
        <v>113</v>
      </c>
      <c r="K300" s="351" t="s">
        <v>90</v>
      </c>
      <c r="L300" s="350">
        <v>1</v>
      </c>
      <c r="M300" s="350" t="s">
        <v>93</v>
      </c>
      <c r="N300" s="352" t="s">
        <v>105</v>
      </c>
      <c r="O300" s="381">
        <f>+I300*L300</f>
        <v>3922</v>
      </c>
      <c r="P300" s="353" t="s">
        <v>113</v>
      </c>
    </row>
    <row r="301" spans="1:16" ht="16.5" customHeight="1">
      <c r="B301" s="182"/>
      <c r="C301" s="183"/>
      <c r="D301" s="96"/>
      <c r="G301" s="184"/>
      <c r="H301" s="146"/>
      <c r="I301" s="35"/>
      <c r="K301" s="36"/>
      <c r="N301" s="42"/>
      <c r="O301" s="51"/>
    </row>
    <row r="302" spans="1:16">
      <c r="H302" s="185"/>
    </row>
    <row r="303" spans="1:16">
      <c r="H303" s="186"/>
    </row>
    <row r="304" spans="1:16" ht="9.75" customHeight="1"/>
    <row r="305" spans="8:8" ht="21.75" customHeight="1"/>
    <row r="307" spans="8:8">
      <c r="H307" s="187"/>
    </row>
    <row r="308" spans="8:8">
      <c r="H308" s="187"/>
    </row>
  </sheetData>
  <mergeCells count="294">
    <mergeCell ref="A297:A300"/>
    <mergeCell ref="C172:C180"/>
    <mergeCell ref="D172:D180"/>
    <mergeCell ref="E172:E180"/>
    <mergeCell ref="F172:F180"/>
    <mergeCell ref="G172:G180"/>
    <mergeCell ref="G151:G153"/>
    <mergeCell ref="F142:F149"/>
    <mergeCell ref="G142:G149"/>
    <mergeCell ref="B288:C288"/>
    <mergeCell ref="D297:D300"/>
    <mergeCell ref="D200:D202"/>
    <mergeCell ref="E181:E182"/>
    <mergeCell ref="F181:F182"/>
    <mergeCell ref="E184:E187"/>
    <mergeCell ref="E200:E202"/>
    <mergeCell ref="G289:G292"/>
    <mergeCell ref="E297:E300"/>
    <mergeCell ref="G297:G300"/>
    <mergeCell ref="F157:F162"/>
    <mergeCell ref="F293:F296"/>
    <mergeCell ref="C289:C292"/>
    <mergeCell ref="D289:D292"/>
    <mergeCell ref="C181:C182"/>
    <mergeCell ref="E289:E292"/>
    <mergeCell ref="F289:F292"/>
    <mergeCell ref="C285:C287"/>
    <mergeCell ref="C200:C202"/>
    <mergeCell ref="B297:B300"/>
    <mergeCell ref="B284:C284"/>
    <mergeCell ref="C193:C199"/>
    <mergeCell ref="C184:C187"/>
    <mergeCell ref="C297:C300"/>
    <mergeCell ref="C293:C296"/>
    <mergeCell ref="B203:C203"/>
    <mergeCell ref="E188:E191"/>
    <mergeCell ref="D188:D191"/>
    <mergeCell ref="F297:F300"/>
    <mergeCell ref="G285:G287"/>
    <mergeCell ref="F285:F287"/>
    <mergeCell ref="E293:E296"/>
    <mergeCell ref="D184:D187"/>
    <mergeCell ref="E193:E199"/>
    <mergeCell ref="G293:G296"/>
    <mergeCell ref="D285:D287"/>
    <mergeCell ref="E285:E287"/>
    <mergeCell ref="D293:D296"/>
    <mergeCell ref="D193:D199"/>
    <mergeCell ref="F193:F199"/>
    <mergeCell ref="F188:F191"/>
    <mergeCell ref="F200:F202"/>
    <mergeCell ref="F184:F187"/>
    <mergeCell ref="A1:B1"/>
    <mergeCell ref="A2:B2"/>
    <mergeCell ref="A3:A4"/>
    <mergeCell ref="B6:C6"/>
    <mergeCell ref="D111:D112"/>
    <mergeCell ref="D33:D34"/>
    <mergeCell ref="C25:C26"/>
    <mergeCell ref="D77:D78"/>
    <mergeCell ref="C41:C42"/>
    <mergeCell ref="C35:C39"/>
    <mergeCell ref="C87:C91"/>
    <mergeCell ref="C77:C78"/>
    <mergeCell ref="C19:C24"/>
    <mergeCell ref="C11:C16"/>
    <mergeCell ref="C33:C34"/>
    <mergeCell ref="C105:C110"/>
    <mergeCell ref="D105:D110"/>
    <mergeCell ref="C3:C4"/>
    <mergeCell ref="C28:C32"/>
    <mergeCell ref="C103:C104"/>
    <mergeCell ref="C111:C112"/>
    <mergeCell ref="G167:G170"/>
    <mergeCell ref="F154:F155"/>
    <mergeCell ref="F54:F58"/>
    <mergeCell ref="F75:F76"/>
    <mergeCell ref="G77:G78"/>
    <mergeCell ref="F151:F153"/>
    <mergeCell ref="F62:F70"/>
    <mergeCell ref="G62:G70"/>
    <mergeCell ref="G111:G112"/>
    <mergeCell ref="F111:F112"/>
    <mergeCell ref="F103:F104"/>
    <mergeCell ref="G103:G104"/>
    <mergeCell ref="F105:F110"/>
    <mergeCell ref="F125:F129"/>
    <mergeCell ref="G157:G162"/>
    <mergeCell ref="G105:G110"/>
    <mergeCell ref="G117:G118"/>
    <mergeCell ref="F167:F170"/>
    <mergeCell ref="G123:G124"/>
    <mergeCell ref="F164:F165"/>
    <mergeCell ref="G119:G121"/>
    <mergeCell ref="L125:N125"/>
    <mergeCell ref="L17:N17"/>
    <mergeCell ref="L117:N117"/>
    <mergeCell ref="L22:M22"/>
    <mergeCell ref="L20:M20"/>
    <mergeCell ref="L21:M21"/>
    <mergeCell ref="L62:N62"/>
    <mergeCell ref="E142:E149"/>
    <mergeCell ref="L157:N157"/>
    <mergeCell ref="L54:N54"/>
    <mergeCell ref="L80:N80"/>
    <mergeCell ref="E28:E32"/>
    <mergeCell ref="E167:E170"/>
    <mergeCell ref="E164:E165"/>
    <mergeCell ref="E157:E162"/>
    <mergeCell ref="C157:C162"/>
    <mergeCell ref="D157:D162"/>
    <mergeCell ref="E151:E153"/>
    <mergeCell ref="E154:E155"/>
    <mergeCell ref="L113:N113"/>
    <mergeCell ref="N2:P2"/>
    <mergeCell ref="L100:N100"/>
    <mergeCell ref="L142:N142"/>
    <mergeCell ref="L154:N154"/>
    <mergeCell ref="L119:N119"/>
    <mergeCell ref="L151:N151"/>
    <mergeCell ref="L111:N111"/>
    <mergeCell ref="L87:N87"/>
    <mergeCell ref="L92:N92"/>
    <mergeCell ref="L101:N101"/>
    <mergeCell ref="L105:N105"/>
    <mergeCell ref="H3:P4"/>
    <mergeCell ref="L123:N123"/>
    <mergeCell ref="L103:N103"/>
    <mergeCell ref="L50:N50"/>
    <mergeCell ref="L130:N130"/>
    <mergeCell ref="L285:N285"/>
    <mergeCell ref="L188:N188"/>
    <mergeCell ref="L200:N200"/>
    <mergeCell ref="L172:N172"/>
    <mergeCell ref="L184:N184"/>
    <mergeCell ref="L181:N181"/>
    <mergeCell ref="L164:N164"/>
    <mergeCell ref="L193:N193"/>
    <mergeCell ref="L167:N167"/>
    <mergeCell ref="G181:G182"/>
    <mergeCell ref="G200:G202"/>
    <mergeCell ref="G184:G187"/>
    <mergeCell ref="G164:G165"/>
    <mergeCell ref="G193:G199"/>
    <mergeCell ref="G188:G191"/>
    <mergeCell ref="D167:D170"/>
    <mergeCell ref="C188:C191"/>
    <mergeCell ref="C123:C124"/>
    <mergeCell ref="D181:D182"/>
    <mergeCell ref="E125:E129"/>
    <mergeCell ref="G125:G129"/>
    <mergeCell ref="C164:C165"/>
    <mergeCell ref="G154:G155"/>
    <mergeCell ref="E130:E141"/>
    <mergeCell ref="F130:F141"/>
    <mergeCell ref="G130:G141"/>
    <mergeCell ref="C167:C170"/>
    <mergeCell ref="D151:D153"/>
    <mergeCell ref="D154:D155"/>
    <mergeCell ref="C142:C149"/>
    <mergeCell ref="D164:D165"/>
    <mergeCell ref="C154:C155"/>
    <mergeCell ref="C151:C153"/>
    <mergeCell ref="C117:C118"/>
    <mergeCell ref="D142:D149"/>
    <mergeCell ref="C125:C129"/>
    <mergeCell ref="D125:D129"/>
    <mergeCell ref="C113:C116"/>
    <mergeCell ref="C119:C121"/>
    <mergeCell ref="D119:D121"/>
    <mergeCell ref="D123:D124"/>
    <mergeCell ref="D117:D118"/>
    <mergeCell ref="D113:D116"/>
    <mergeCell ref="C130:C141"/>
    <mergeCell ref="D130:D141"/>
    <mergeCell ref="C43:C49"/>
    <mergeCell ref="C81:C86"/>
    <mergeCell ref="E50:E53"/>
    <mergeCell ref="D50:D53"/>
    <mergeCell ref="B71:C71"/>
    <mergeCell ref="C50:C53"/>
    <mergeCell ref="C54:C58"/>
    <mergeCell ref="E81:E86"/>
    <mergeCell ref="D81:D86"/>
    <mergeCell ref="C59:C61"/>
    <mergeCell ref="C62:C70"/>
    <mergeCell ref="B79:C79"/>
    <mergeCell ref="C75:C76"/>
    <mergeCell ref="E77:E78"/>
    <mergeCell ref="E75:E76"/>
    <mergeCell ref="E43:E49"/>
    <mergeCell ref="D54:D58"/>
    <mergeCell ref="D43:D49"/>
    <mergeCell ref="D59:D61"/>
    <mergeCell ref="E59:E61"/>
    <mergeCell ref="E54:E58"/>
    <mergeCell ref="D62:D70"/>
    <mergeCell ref="D75:D76"/>
    <mergeCell ref="D73:D74"/>
    <mergeCell ref="A5:C5"/>
    <mergeCell ref="C8:C10"/>
    <mergeCell ref="D8:D10"/>
    <mergeCell ref="B3:B4"/>
    <mergeCell ref="D11:D16"/>
    <mergeCell ref="E8:E10"/>
    <mergeCell ref="E11:E16"/>
    <mergeCell ref="E17:E18"/>
    <mergeCell ref="D3:D4"/>
    <mergeCell ref="D17:D18"/>
    <mergeCell ref="C17:C18"/>
    <mergeCell ref="F3:G3"/>
    <mergeCell ref="F11:F16"/>
    <mergeCell ref="F8:F10"/>
    <mergeCell ref="G11:G16"/>
    <mergeCell ref="D35:D39"/>
    <mergeCell ref="C73:C74"/>
    <mergeCell ref="E62:E70"/>
    <mergeCell ref="L28:N28"/>
    <mergeCell ref="L33:N33"/>
    <mergeCell ref="L35:N35"/>
    <mergeCell ref="L43:N43"/>
    <mergeCell ref="G35:G39"/>
    <mergeCell ref="F25:F26"/>
    <mergeCell ref="G33:G34"/>
    <mergeCell ref="F33:F34"/>
    <mergeCell ref="G41:G42"/>
    <mergeCell ref="L24:M24"/>
    <mergeCell ref="G25:G26"/>
    <mergeCell ref="L11:N11"/>
    <mergeCell ref="L23:M23"/>
    <mergeCell ref="L19:N19"/>
    <mergeCell ref="F19:F24"/>
    <mergeCell ref="G8:G10"/>
    <mergeCell ref="E3:E4"/>
    <mergeCell ref="D19:D24"/>
    <mergeCell ref="D41:D42"/>
    <mergeCell ref="G75:G76"/>
    <mergeCell ref="G81:G86"/>
    <mergeCell ref="F81:F86"/>
    <mergeCell ref="G59:G61"/>
    <mergeCell ref="F59:F61"/>
    <mergeCell ref="G54:G58"/>
    <mergeCell ref="E19:E24"/>
    <mergeCell ref="G50:G53"/>
    <mergeCell ref="F50:F53"/>
    <mergeCell ref="D25:D26"/>
    <mergeCell ref="D28:D32"/>
    <mergeCell ref="C93:C99"/>
    <mergeCell ref="D93:D99"/>
    <mergeCell ref="E93:E99"/>
    <mergeCell ref="F93:F99"/>
    <mergeCell ref="G93:G99"/>
    <mergeCell ref="L93:N93"/>
    <mergeCell ref="E101:E102"/>
    <mergeCell ref="D101:D102"/>
    <mergeCell ref="C101:C102"/>
    <mergeCell ref="F101:F102"/>
    <mergeCell ref="G101:G102"/>
    <mergeCell ref="D103:D104"/>
    <mergeCell ref="G87:G91"/>
    <mergeCell ref="F77:F78"/>
    <mergeCell ref="L59:N59"/>
    <mergeCell ref="L81:N81"/>
    <mergeCell ref="F73:F74"/>
    <mergeCell ref="G73:G74"/>
    <mergeCell ref="E73:E74"/>
    <mergeCell ref="E113:E116"/>
    <mergeCell ref="E111:E112"/>
    <mergeCell ref="E103:E104"/>
    <mergeCell ref="E105:E110"/>
    <mergeCell ref="F113:F116"/>
    <mergeCell ref="G113:G116"/>
    <mergeCell ref="D87:D91"/>
    <mergeCell ref="E87:E91"/>
    <mergeCell ref="F87:F91"/>
    <mergeCell ref="E117:E118"/>
    <mergeCell ref="F117:F118"/>
    <mergeCell ref="F123:F124"/>
    <mergeCell ref="E123:E124"/>
    <mergeCell ref="E119:E121"/>
    <mergeCell ref="F119:F121"/>
    <mergeCell ref="G17:G18"/>
    <mergeCell ref="F17:F18"/>
    <mergeCell ref="G43:G49"/>
    <mergeCell ref="F41:F42"/>
    <mergeCell ref="F35:F39"/>
    <mergeCell ref="E25:E26"/>
    <mergeCell ref="E33:E34"/>
    <mergeCell ref="E35:E39"/>
    <mergeCell ref="E41:E42"/>
    <mergeCell ref="G19:G24"/>
    <mergeCell ref="F28:F32"/>
    <mergeCell ref="G28:G32"/>
    <mergeCell ref="F43:F49"/>
  </mergeCells>
  <phoneticPr fontId="3" type="noConversion"/>
  <printOptions horizontalCentered="1"/>
  <pageMargins left="3.937007874015748E-2" right="3.937007874015748E-2" top="0.74803149606299213" bottom="0.55118110236220474" header="0.11811023622047245" footer="0.11811023622047245"/>
  <pageSetup paperSize="9" scale="88" firstPageNumber="4" fitToHeight="0" orientation="landscape" useFirstPageNumber="1" r:id="rId1"/>
  <headerFooter>
    <oddFooter>&amp;C&amp;"맑은 고딕,Regular"&amp;P</oddFooter>
  </headerFooter>
  <rowBreaks count="7" manualBreakCount="7">
    <brk id="32" max="16383" man="1"/>
    <brk id="61" max="16383" man="1"/>
    <brk id="91" max="15" man="1"/>
    <brk id="121" max="15" man="1"/>
    <brk id="149" max="16383" man="1"/>
    <brk id="180" max="15" man="1"/>
    <brk id="210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세입명세서</vt:lpstr>
      <vt:lpstr>세출명세서</vt:lpstr>
      <vt:lpstr>세입명세서!Print_Area</vt:lpstr>
      <vt:lpstr>세출명세서!Print_Area</vt:lpstr>
      <vt:lpstr>세입명세서!Print_Titles</vt:lpstr>
      <vt:lpstr>세출명세서!Print_Titles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2025-12-02T05:09:58Z</cp:lastPrinted>
  <dcterms:created xsi:type="dcterms:W3CDTF">2009-12-07T05:26:05Z</dcterms:created>
  <dcterms:modified xsi:type="dcterms:W3CDTF">2025-12-23T00:29:12Z</dcterms:modified>
  <cp:version>1100.0100.01</cp:version>
</cp:coreProperties>
</file>