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6년\공문\첨부서류\"/>
    </mc:Choice>
  </mc:AlternateContent>
  <xr:revisionPtr revIDLastSave="0" documentId="13_ncr:1_{EA664579-F313-4B6E-9BD3-8A47A816C5C3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예산총칙" sheetId="2" r:id="rId1"/>
    <sheet name="총괄(이사회용)" sheetId="3" r:id="rId2"/>
    <sheet name="세입예산서" sheetId="4" r:id="rId3"/>
    <sheet name="세출예산서" sheetId="5" r:id="rId4"/>
  </sheets>
  <definedNames>
    <definedName name="_xlnm.Print_Area" localSheetId="2">세입예산서!$A$1:$P$85</definedName>
    <definedName name="_xlnm.Print_Area" localSheetId="3">세출예산서!$A$1:$P$294</definedName>
    <definedName name="_xlnm.Print_Area" localSheetId="0">예산총칙!$A$1:$P$21</definedName>
    <definedName name="_xlnm.Print_Area" localSheetId="1">'총괄(이사회용)'!$A$1:$M$28</definedName>
    <definedName name="_xlnm.Print_Titles" localSheetId="2">세입예산서!$4:$5</definedName>
    <definedName name="_xlnm.Print_Titles" localSheetId="3">세출예산서!$3:$4</definedName>
    <definedName name="_xlnm.Print_Titles" localSheetId="1">'총괄(이사회용)'!$3:$5</definedName>
  </definedNames>
  <calcPr calcId="191029"/>
</workbook>
</file>

<file path=xl/calcChain.xml><?xml version="1.0" encoding="utf-8"?>
<calcChain xmlns="http://schemas.openxmlformats.org/spreadsheetml/2006/main">
  <c r="E293" i="5" l="1"/>
  <c r="F289" i="5"/>
  <c r="G289" i="5" s="1"/>
  <c r="G288" i="5"/>
  <c r="G287" i="5"/>
  <c r="G286" i="5"/>
  <c r="D284" i="5"/>
  <c r="D281" i="5"/>
  <c r="E280" i="5"/>
  <c r="E279" i="5"/>
  <c r="E278" i="5"/>
  <c r="E277" i="5"/>
  <c r="E276" i="5"/>
  <c r="F276" i="5" s="1"/>
  <c r="G276" i="5" s="1"/>
  <c r="E275" i="5"/>
  <c r="E274" i="5"/>
  <c r="E273" i="5"/>
  <c r="E272" i="5"/>
  <c r="E271" i="5"/>
  <c r="F271" i="5"/>
  <c r="G271" i="5" s="1"/>
  <c r="E270" i="5"/>
  <c r="E269" i="5"/>
  <c r="E268" i="5"/>
  <c r="E267" i="5"/>
  <c r="F267" i="5" s="1"/>
  <c r="G267" i="5" s="1"/>
  <c r="E266" i="5"/>
  <c r="E265" i="5"/>
  <c r="F265" i="5" s="1"/>
  <c r="G265" i="5" s="1"/>
  <c r="E264" i="5"/>
  <c r="E263" i="5"/>
  <c r="E262" i="5"/>
  <c r="E261" i="5"/>
  <c r="E260" i="5"/>
  <c r="F260" i="5" s="1"/>
  <c r="G260" i="5" s="1"/>
  <c r="E259" i="5"/>
  <c r="E258" i="5"/>
  <c r="E257" i="5"/>
  <c r="E256" i="5"/>
  <c r="E255" i="5"/>
  <c r="F255" i="5" s="1"/>
  <c r="G255" i="5" s="1"/>
  <c r="E254" i="5"/>
  <c r="E253" i="5"/>
  <c r="E252" i="5"/>
  <c r="E251" i="5"/>
  <c r="F251" i="5" s="1"/>
  <c r="G251" i="5" s="1"/>
  <c r="E250" i="5"/>
  <c r="F250" i="5" s="1"/>
  <c r="G250" i="5" s="1"/>
  <c r="E249" i="5"/>
  <c r="E248" i="5"/>
  <c r="E247" i="5"/>
  <c r="F247" i="5" s="1"/>
  <c r="G247" i="5" s="1"/>
  <c r="E246" i="5"/>
  <c r="E245" i="5"/>
  <c r="F245" i="5" s="1"/>
  <c r="G245" i="5" s="1"/>
  <c r="E244" i="5"/>
  <c r="E243" i="5"/>
  <c r="E242" i="5"/>
  <c r="E241" i="5"/>
  <c r="E240" i="5"/>
  <c r="F240" i="5" s="1"/>
  <c r="G240" i="5" s="1"/>
  <c r="E239" i="5"/>
  <c r="E238" i="5"/>
  <c r="F238" i="5" s="1"/>
  <c r="G238" i="5" s="1"/>
  <c r="E237" i="5"/>
  <c r="E236" i="5"/>
  <c r="E235" i="5"/>
  <c r="F235" i="5" s="1"/>
  <c r="G235" i="5" s="1"/>
  <c r="E234" i="5"/>
  <c r="E233" i="5"/>
  <c r="F233" i="5" s="1"/>
  <c r="G233" i="5" s="1"/>
  <c r="E232" i="5"/>
  <c r="E231" i="5"/>
  <c r="E230" i="5"/>
  <c r="F230" i="5" s="1"/>
  <c r="G230" i="5" s="1"/>
  <c r="E229" i="5"/>
  <c r="E228" i="5"/>
  <c r="E227" i="5"/>
  <c r="F227" i="5" s="1"/>
  <c r="G227" i="5" s="1"/>
  <c r="E226" i="5"/>
  <c r="F226" i="5" s="1"/>
  <c r="G226" i="5" s="1"/>
  <c r="E225" i="5"/>
  <c r="F225" i="5" s="1"/>
  <c r="G225" i="5" s="1"/>
  <c r="E224" i="5"/>
  <c r="E223" i="5"/>
  <c r="F223" i="5" s="1"/>
  <c r="G223" i="5" s="1"/>
  <c r="E222" i="5"/>
  <c r="E221" i="5"/>
  <c r="E220" i="5"/>
  <c r="F220" i="5" s="1"/>
  <c r="G220" i="5" s="1"/>
  <c r="E219" i="5"/>
  <c r="E218" i="5"/>
  <c r="F218" i="5" s="1"/>
  <c r="G218" i="5" s="1"/>
  <c r="E217" i="5"/>
  <c r="E216" i="5"/>
  <c r="E215" i="5"/>
  <c r="F215" i="5" s="1"/>
  <c r="G215" i="5" s="1"/>
  <c r="E214" i="5"/>
  <c r="E213" i="5"/>
  <c r="F213" i="5" s="1"/>
  <c r="G213" i="5" s="1"/>
  <c r="E212" i="5"/>
  <c r="E211" i="5"/>
  <c r="E210" i="5"/>
  <c r="F210" i="5" s="1"/>
  <c r="G210" i="5" s="1"/>
  <c r="E209" i="5"/>
  <c r="E208" i="5"/>
  <c r="E207" i="5"/>
  <c r="F207" i="5" s="1"/>
  <c r="G207" i="5" s="1"/>
  <c r="E206" i="5"/>
  <c r="F206" i="5" s="1"/>
  <c r="G206" i="5" s="1"/>
  <c r="E205" i="5"/>
  <c r="F205" i="5" s="1"/>
  <c r="G205" i="5" s="1"/>
  <c r="E204" i="5"/>
  <c r="E203" i="5"/>
  <c r="E202" i="5"/>
  <c r="D201" i="5"/>
  <c r="E198" i="5"/>
  <c r="F198" i="5" s="1"/>
  <c r="G198" i="5" s="1"/>
  <c r="E191" i="5"/>
  <c r="D190" i="5"/>
  <c r="D185" i="5"/>
  <c r="E183" i="5"/>
  <c r="G184" i="5"/>
  <c r="D175" i="5"/>
  <c r="D170" i="5"/>
  <c r="D162" i="5"/>
  <c r="D156" i="5"/>
  <c r="E153" i="5"/>
  <c r="D149" i="5"/>
  <c r="D123" i="5"/>
  <c r="E120" i="5"/>
  <c r="E118" i="5"/>
  <c r="F118" i="5" s="1"/>
  <c r="G118" i="5" s="1"/>
  <c r="E113" i="5"/>
  <c r="F111" i="5"/>
  <c r="G111" i="5" s="1"/>
  <c r="E103" i="5"/>
  <c r="D100" i="5"/>
  <c r="G99" i="5"/>
  <c r="G98" i="5"/>
  <c r="G96" i="5"/>
  <c r="G95" i="5"/>
  <c r="G94" i="5"/>
  <c r="G93" i="5"/>
  <c r="D91" i="5"/>
  <c r="E87" i="5"/>
  <c r="F87" i="5" s="1"/>
  <c r="G87" i="5" s="1"/>
  <c r="F88" i="5"/>
  <c r="G88" i="5" s="1"/>
  <c r="F86" i="5"/>
  <c r="G86" i="5" s="1"/>
  <c r="D80" i="5"/>
  <c r="E77" i="5"/>
  <c r="F77" i="5" s="1"/>
  <c r="G77" i="5" s="1"/>
  <c r="E72" i="5"/>
  <c r="G73" i="5"/>
  <c r="D71" i="5"/>
  <c r="D70" i="5" s="1"/>
  <c r="F60" i="5"/>
  <c r="G60" i="5" s="1"/>
  <c r="F59" i="5"/>
  <c r="G59" i="5" s="1"/>
  <c r="F52" i="5"/>
  <c r="G52" i="5" s="1"/>
  <c r="F51" i="5"/>
  <c r="G51" i="5" s="1"/>
  <c r="F50" i="5"/>
  <c r="G50" i="5" s="1"/>
  <c r="F48" i="5"/>
  <c r="G48" i="5" s="1"/>
  <c r="F46" i="5"/>
  <c r="G46" i="5" s="1"/>
  <c r="F44" i="5"/>
  <c r="G44" i="5" s="1"/>
  <c r="F41" i="5"/>
  <c r="G41" i="5" s="1"/>
  <c r="D39" i="5"/>
  <c r="F38" i="5"/>
  <c r="G38" i="5" s="1"/>
  <c r="F36" i="5"/>
  <c r="G36" i="5" s="1"/>
  <c r="E32" i="5"/>
  <c r="D26" i="5"/>
  <c r="F23" i="5"/>
  <c r="G23" i="5" s="1"/>
  <c r="F22" i="5"/>
  <c r="G22" i="5" s="1"/>
  <c r="F21" i="5"/>
  <c r="G21" i="5" s="1"/>
  <c r="F20" i="5"/>
  <c r="G20" i="5" s="1"/>
  <c r="F19" i="5"/>
  <c r="G19" i="5" s="1"/>
  <c r="F17" i="5"/>
  <c r="G17" i="5" s="1"/>
  <c r="D7" i="5"/>
  <c r="O85" i="4"/>
  <c r="F85" i="4"/>
  <c r="G85" i="4" s="1"/>
  <c r="O84" i="4"/>
  <c r="O83" i="4"/>
  <c r="G83" i="4"/>
  <c r="O81" i="4"/>
  <c r="E81" i="4"/>
  <c r="O80" i="4"/>
  <c r="E80" i="4" s="1"/>
  <c r="D79" i="4"/>
  <c r="D78" i="4" s="1"/>
  <c r="O77" i="4"/>
  <c r="E77" i="4" s="1"/>
  <c r="O76" i="4"/>
  <c r="E76" i="4"/>
  <c r="F76" i="4" s="1"/>
  <c r="G76" i="4" s="1"/>
  <c r="O75" i="4"/>
  <c r="E75" i="4" s="1"/>
  <c r="F75" i="4" s="1"/>
  <c r="G75" i="4" s="1"/>
  <c r="D74" i="4"/>
  <c r="D73" i="4"/>
  <c r="O72" i="4"/>
  <c r="O71" i="4" s="1"/>
  <c r="E71" i="4"/>
  <c r="F71" i="4" s="1"/>
  <c r="O70" i="4"/>
  <c r="O69" i="4"/>
  <c r="O68" i="4"/>
  <c r="O66" i="4"/>
  <c r="O65" i="4" s="1"/>
  <c r="E65" i="4" s="1"/>
  <c r="O64" i="4"/>
  <c r="O63" i="4"/>
  <c r="O62" i="4" s="1"/>
  <c r="E62" i="4" s="1"/>
  <c r="O61" i="4"/>
  <c r="F61" i="4"/>
  <c r="O60" i="4"/>
  <c r="F60" i="4"/>
  <c r="D58" i="4"/>
  <c r="D57" i="4" s="1"/>
  <c r="O56" i="4"/>
  <c r="O55" i="4"/>
  <c r="O54" i="4"/>
  <c r="O53" i="4"/>
  <c r="G53" i="4"/>
  <c r="O52" i="4"/>
  <c r="O51" i="4" s="1"/>
  <c r="O50" i="4" s="1"/>
  <c r="F52" i="4"/>
  <c r="G52" i="4" s="1"/>
  <c r="D50" i="4"/>
  <c r="O49" i="4"/>
  <c r="O48" i="4"/>
  <c r="O47" i="4"/>
  <c r="O46" i="4"/>
  <c r="O44" i="4"/>
  <c r="O43" i="4"/>
  <c r="O42" i="4"/>
  <c r="O40" i="4"/>
  <c r="O39" i="4"/>
  <c r="O38" i="4"/>
  <c r="O37" i="4"/>
  <c r="O36" i="4"/>
  <c r="O35" i="4"/>
  <c r="O33" i="4"/>
  <c r="O32" i="4" s="1"/>
  <c r="E32" i="4" s="1"/>
  <c r="D31" i="4"/>
  <c r="O29" i="4"/>
  <c r="O28" i="4" s="1"/>
  <c r="E28" i="4" s="1"/>
  <c r="D27" i="4"/>
  <c r="D26" i="4" s="1"/>
  <c r="O25" i="4"/>
  <c r="O24" i="4"/>
  <c r="O23" i="4"/>
  <c r="O22" i="4"/>
  <c r="O21" i="4"/>
  <c r="O20" i="4"/>
  <c r="D18" i="4"/>
  <c r="O16" i="4"/>
  <c r="O15" i="4"/>
  <c r="O13" i="4"/>
  <c r="O12" i="4"/>
  <c r="O11" i="4"/>
  <c r="O10" i="4"/>
  <c r="O9" i="4" s="1"/>
  <c r="D8" i="4"/>
  <c r="D7" i="4" s="1"/>
  <c r="E282" i="5" l="1"/>
  <c r="E115" i="5"/>
  <c r="E171" i="5"/>
  <c r="D6" i="5"/>
  <c r="E91" i="5"/>
  <c r="F91" i="5" s="1"/>
  <c r="G91" i="5" s="1"/>
  <c r="E176" i="5"/>
  <c r="E11" i="5"/>
  <c r="F11" i="5" s="1"/>
  <c r="G11" i="5" s="1"/>
  <c r="E126" i="5"/>
  <c r="F126" i="5" s="1"/>
  <c r="G126" i="5" s="1"/>
  <c r="E42" i="5"/>
  <c r="F42" i="5" s="1"/>
  <c r="G42" i="5" s="1"/>
  <c r="E186" i="5"/>
  <c r="O19" i="4"/>
  <c r="O18" i="4" s="1"/>
  <c r="O14" i="4"/>
  <c r="E14" i="4" s="1"/>
  <c r="E9" i="4"/>
  <c r="O8" i="4"/>
  <c r="O45" i="4"/>
  <c r="E45" i="4" s="1"/>
  <c r="O82" i="4"/>
  <c r="E82" i="4" s="1"/>
  <c r="E79" i="4" s="1"/>
  <c r="F65" i="4"/>
  <c r="G65" i="4" s="1"/>
  <c r="F14" i="4"/>
  <c r="G14" i="4" s="1"/>
  <c r="O34" i="4"/>
  <c r="E34" i="4" s="1"/>
  <c r="O41" i="4"/>
  <c r="E41" i="4" s="1"/>
  <c r="O59" i="4"/>
  <c r="E59" i="4" s="1"/>
  <c r="F266" i="5"/>
  <c r="G266" i="5" s="1"/>
  <c r="F183" i="5"/>
  <c r="G183" i="5" s="1"/>
  <c r="F113" i="5"/>
  <c r="G113" i="5" s="1"/>
  <c r="F246" i="5"/>
  <c r="G246" i="5" s="1"/>
  <c r="E61" i="5"/>
  <c r="F61" i="5" s="1"/>
  <c r="G61" i="5" s="1"/>
  <c r="E101" i="5"/>
  <c r="E100" i="5"/>
  <c r="F100" i="5" s="1"/>
  <c r="G100" i="5" s="1"/>
  <c r="F273" i="5"/>
  <c r="G273" i="5" s="1"/>
  <c r="F293" i="5"/>
  <c r="G293" i="5" s="1"/>
  <c r="F216" i="5"/>
  <c r="G216" i="5" s="1"/>
  <c r="E19" i="4"/>
  <c r="O17" i="4"/>
  <c r="F32" i="5"/>
  <c r="G32" i="5" s="1"/>
  <c r="F77" i="4"/>
  <c r="G77" i="4" s="1"/>
  <c r="F62" i="4"/>
  <c r="G62" i="4" s="1"/>
  <c r="F82" i="4"/>
  <c r="G82" i="4" s="1"/>
  <c r="F268" i="5"/>
  <c r="F171" i="5"/>
  <c r="G171" i="5" s="1"/>
  <c r="E150" i="5"/>
  <c r="F221" i="5"/>
  <c r="G221" i="5" s="1"/>
  <c r="F9" i="4"/>
  <c r="G9" i="4" s="1"/>
  <c r="E105" i="5"/>
  <c r="F153" i="5"/>
  <c r="G153" i="5" s="1"/>
  <c r="E170" i="5"/>
  <c r="F170" i="5" s="1"/>
  <c r="G170" i="5" s="1"/>
  <c r="F208" i="5"/>
  <c r="G208" i="5" s="1"/>
  <c r="F222" i="5"/>
  <c r="G222" i="5" s="1"/>
  <c r="F229" i="5"/>
  <c r="G229" i="5" s="1"/>
  <c r="F236" i="5"/>
  <c r="G236" i="5" s="1"/>
  <c r="F258" i="5"/>
  <c r="G258" i="5" s="1"/>
  <c r="F282" i="5"/>
  <c r="G282" i="5" s="1"/>
  <c r="E281" i="5"/>
  <c r="F281" i="5" s="1"/>
  <c r="G281" i="5" s="1"/>
  <c r="O27" i="4"/>
  <c r="O26" i="4" s="1"/>
  <c r="E51" i="4"/>
  <c r="F72" i="5"/>
  <c r="G72" i="5" s="1"/>
  <c r="F28" i="4"/>
  <c r="G28" i="4" s="1"/>
  <c r="F237" i="5"/>
  <c r="G237" i="5" s="1"/>
  <c r="F244" i="5"/>
  <c r="G244" i="5" s="1"/>
  <c r="F274" i="5"/>
  <c r="G274" i="5" s="1"/>
  <c r="E201" i="5"/>
  <c r="F201" i="5" s="1"/>
  <c r="G201" i="5" s="1"/>
  <c r="F275" i="5"/>
  <c r="G275" i="5" s="1"/>
  <c r="E40" i="5"/>
  <c r="F209" i="5"/>
  <c r="G209" i="5" s="1"/>
  <c r="F259" i="5"/>
  <c r="G259" i="5" s="1"/>
  <c r="E124" i="5"/>
  <c r="E74" i="5"/>
  <c r="E71" i="5" s="1"/>
  <c r="E140" i="5"/>
  <c r="F203" i="5"/>
  <c r="G203" i="5" s="1"/>
  <c r="F217" i="5"/>
  <c r="G217" i="5" s="1"/>
  <c r="F224" i="5"/>
  <c r="G224" i="5" s="1"/>
  <c r="F231" i="5"/>
  <c r="G231" i="5" s="1"/>
  <c r="F253" i="5"/>
  <c r="G253" i="5" s="1"/>
  <c r="F202" i="5"/>
  <c r="G202" i="5" s="1"/>
  <c r="F252" i="5"/>
  <c r="G252" i="5" s="1"/>
  <c r="O79" i="4"/>
  <c r="O78" i="4" s="1"/>
  <c r="F232" i="5"/>
  <c r="G232" i="5" s="1"/>
  <c r="F239" i="5"/>
  <c r="G239" i="5" s="1"/>
  <c r="F277" i="5"/>
  <c r="G277" i="5" s="1"/>
  <c r="E285" i="5"/>
  <c r="F103" i="5"/>
  <c r="G103" i="5" s="1"/>
  <c r="F81" i="4"/>
  <c r="G81" i="4" s="1"/>
  <c r="F269" i="5"/>
  <c r="G269" i="5" s="1"/>
  <c r="F270" i="5"/>
  <c r="G270" i="5" s="1"/>
  <c r="F278" i="5"/>
  <c r="G278" i="5" s="1"/>
  <c r="F191" i="5"/>
  <c r="G191" i="5" s="1"/>
  <c r="E190" i="5"/>
  <c r="F190" i="5" s="1"/>
  <c r="G190" i="5" s="1"/>
  <c r="F204" i="5"/>
  <c r="G204" i="5" s="1"/>
  <c r="F261" i="5"/>
  <c r="G261" i="5" s="1"/>
  <c r="F212" i="5"/>
  <c r="G212" i="5" s="1"/>
  <c r="F219" i="5"/>
  <c r="G219" i="5" s="1"/>
  <c r="F248" i="5"/>
  <c r="G248" i="5" s="1"/>
  <c r="F262" i="5"/>
  <c r="G262" i="5" s="1"/>
  <c r="E24" i="5"/>
  <c r="F24" i="5" s="1"/>
  <c r="G24" i="5" s="1"/>
  <c r="F115" i="5"/>
  <c r="G115" i="5" s="1"/>
  <c r="F254" i="5"/>
  <c r="G254" i="5" s="1"/>
  <c r="E16" i="5"/>
  <c r="F234" i="5"/>
  <c r="G234" i="5" s="1"/>
  <c r="F241" i="5"/>
  <c r="G241" i="5" s="1"/>
  <c r="F263" i="5"/>
  <c r="G263" i="5" s="1"/>
  <c r="F279" i="5"/>
  <c r="G279" i="5" s="1"/>
  <c r="O74" i="4"/>
  <c r="O73" i="4" s="1"/>
  <c r="F211" i="5"/>
  <c r="G211" i="5" s="1"/>
  <c r="F45" i="4"/>
  <c r="G45" i="4" s="1"/>
  <c r="F280" i="5"/>
  <c r="F228" i="5"/>
  <c r="G228" i="5" s="1"/>
  <c r="F242" i="5"/>
  <c r="G242" i="5" s="1"/>
  <c r="F249" i="5"/>
  <c r="G249" i="5" s="1"/>
  <c r="F256" i="5"/>
  <c r="G256" i="5" s="1"/>
  <c r="F272" i="5"/>
  <c r="G272" i="5" s="1"/>
  <c r="D30" i="4"/>
  <c r="F80" i="4"/>
  <c r="G80" i="4" s="1"/>
  <c r="D17" i="4"/>
  <c r="O67" i="4"/>
  <c r="E67" i="4" s="1"/>
  <c r="F120" i="5"/>
  <c r="G120" i="5" s="1"/>
  <c r="E74" i="4"/>
  <c r="F32" i="4"/>
  <c r="O31" i="4"/>
  <c r="O30" i="4" s="1"/>
  <c r="E8" i="5"/>
  <c r="E131" i="5"/>
  <c r="E27" i="4"/>
  <c r="D79" i="5"/>
  <c r="F214" i="5"/>
  <c r="G214" i="5" s="1"/>
  <c r="F243" i="5"/>
  <c r="G243" i="5" s="1"/>
  <c r="F257" i="5"/>
  <c r="G257" i="5" s="1"/>
  <c r="F264" i="5"/>
  <c r="G264" i="5" s="1"/>
  <c r="E92" i="5" l="1"/>
  <c r="F92" i="5" s="1"/>
  <c r="G92" i="5" s="1"/>
  <c r="D5" i="5"/>
  <c r="E157" i="5"/>
  <c r="E185" i="5"/>
  <c r="F185" i="5" s="1"/>
  <c r="G185" i="5" s="1"/>
  <c r="F186" i="5"/>
  <c r="G186" i="5" s="1"/>
  <c r="E123" i="5"/>
  <c r="F123" i="5" s="1"/>
  <c r="G123" i="5" s="1"/>
  <c r="E31" i="4"/>
  <c r="F34" i="4"/>
  <c r="G34" i="4" s="1"/>
  <c r="F41" i="4"/>
  <c r="G41" i="4" s="1"/>
  <c r="D6" i="4"/>
  <c r="F59" i="4"/>
  <c r="G59" i="4" s="1"/>
  <c r="E34" i="5"/>
  <c r="F34" i="5" s="1"/>
  <c r="G34" i="5" s="1"/>
  <c r="F19" i="4"/>
  <c r="G19" i="4" s="1"/>
  <c r="E18" i="4"/>
  <c r="E27" i="5"/>
  <c r="E58" i="5"/>
  <c r="F58" i="5" s="1"/>
  <c r="G58" i="5" s="1"/>
  <c r="F31" i="4"/>
  <c r="G31" i="4" s="1"/>
  <c r="E81" i="5"/>
  <c r="E26" i="4"/>
  <c r="F26" i="4" s="1"/>
  <c r="G26" i="4" s="1"/>
  <c r="F27" i="4"/>
  <c r="G27" i="4" s="1"/>
  <c r="F8" i="5"/>
  <c r="G8" i="5" s="1"/>
  <c r="F79" i="4"/>
  <c r="E78" i="4"/>
  <c r="F105" i="5"/>
  <c r="G105" i="5" s="1"/>
  <c r="F71" i="5"/>
  <c r="G71" i="5" s="1"/>
  <c r="E70" i="5"/>
  <c r="F70" i="5" s="1"/>
  <c r="G70" i="5" s="1"/>
  <c r="F40" i="5"/>
  <c r="G40" i="5" s="1"/>
  <c r="O58" i="4"/>
  <c r="F101" i="5"/>
  <c r="G101" i="5" s="1"/>
  <c r="F124" i="5"/>
  <c r="E163" i="5"/>
  <c r="E53" i="5"/>
  <c r="F53" i="5" s="1"/>
  <c r="G53" i="5" s="1"/>
  <c r="F67" i="4"/>
  <c r="G67" i="4" s="1"/>
  <c r="O7" i="4"/>
  <c r="F140" i="5"/>
  <c r="G140" i="5" s="1"/>
  <c r="E50" i="4"/>
  <c r="F50" i="4" s="1"/>
  <c r="G50" i="4" s="1"/>
  <c r="F51" i="4"/>
  <c r="G51" i="4" s="1"/>
  <c r="F74" i="5"/>
  <c r="G74" i="5" s="1"/>
  <c r="F16" i="5"/>
  <c r="G16" i="5" s="1"/>
  <c r="F176" i="5"/>
  <c r="G176" i="5" s="1"/>
  <c r="E175" i="5"/>
  <c r="F175" i="5" s="1"/>
  <c r="G175" i="5" s="1"/>
  <c r="E49" i="5"/>
  <c r="F49" i="5" s="1"/>
  <c r="G49" i="5" s="1"/>
  <c r="F150" i="5"/>
  <c r="G150" i="5" s="1"/>
  <c r="E149" i="5"/>
  <c r="F149" i="5" s="1"/>
  <c r="G149" i="5" s="1"/>
  <c r="F131" i="5"/>
  <c r="G131" i="5" s="1"/>
  <c r="F74" i="4"/>
  <c r="G74" i="4" s="1"/>
  <c r="E73" i="4"/>
  <c r="F73" i="4" s="1"/>
  <c r="G73" i="4" s="1"/>
  <c r="F285" i="5"/>
  <c r="G285" i="5" s="1"/>
  <c r="E284" i="5"/>
  <c r="F284" i="5" s="1"/>
  <c r="G284" i="5" s="1"/>
  <c r="E156" i="5" l="1"/>
  <c r="F156" i="5" s="1"/>
  <c r="G156" i="5" s="1"/>
  <c r="F157" i="5"/>
  <c r="G157" i="5" s="1"/>
  <c r="E18" i="5"/>
  <c r="F78" i="4"/>
  <c r="G78" i="4" s="1"/>
  <c r="G79" i="4"/>
  <c r="E39" i="5"/>
  <c r="F39" i="5" s="1"/>
  <c r="G39" i="5" s="1"/>
  <c r="E26" i="5"/>
  <c r="F26" i="5" s="1"/>
  <c r="G26" i="5" s="1"/>
  <c r="F27" i="5"/>
  <c r="G27" i="5" s="1"/>
  <c r="E58" i="4"/>
  <c r="O57" i="4"/>
  <c r="O6" i="4" s="1"/>
  <c r="E17" i="4"/>
  <c r="F17" i="4" s="1"/>
  <c r="G17" i="4" s="1"/>
  <c r="F18" i="4"/>
  <c r="G18" i="4" s="1"/>
  <c r="E30" i="4"/>
  <c r="F30" i="4" s="1"/>
  <c r="G30" i="4" s="1"/>
  <c r="F163" i="5"/>
  <c r="G163" i="5" s="1"/>
  <c r="E162" i="5"/>
  <c r="E8" i="4"/>
  <c r="E80" i="5"/>
  <c r="F81" i="5"/>
  <c r="G81" i="5" s="1"/>
  <c r="F162" i="5" l="1"/>
  <c r="G162" i="5" s="1"/>
  <c r="F58" i="4"/>
  <c r="G58" i="4" s="1"/>
  <c r="E57" i="4"/>
  <c r="F57" i="4" s="1"/>
  <c r="G57" i="4" s="1"/>
  <c r="F80" i="5"/>
  <c r="G80" i="5" s="1"/>
  <c r="E79" i="5"/>
  <c r="F79" i="5" s="1"/>
  <c r="G79" i="5" s="1"/>
  <c r="F8" i="4"/>
  <c r="G8" i="4" s="1"/>
  <c r="E7" i="4"/>
  <c r="F18" i="5"/>
  <c r="G18" i="5" s="1"/>
  <c r="E7" i="5"/>
  <c r="F7" i="5" l="1"/>
  <c r="G7" i="5" s="1"/>
  <c r="E6" i="5"/>
  <c r="F7" i="4"/>
  <c r="G7" i="4" s="1"/>
  <c r="E6" i="4"/>
  <c r="F6" i="4" s="1"/>
  <c r="G6" i="4" s="1"/>
  <c r="F6" i="5" l="1"/>
  <c r="G6" i="5" s="1"/>
  <c r="E5" i="5"/>
  <c r="F5" i="5" s="1"/>
  <c r="G5" i="5" s="1"/>
</calcChain>
</file>

<file path=xl/sharedStrings.xml><?xml version="1.0" encoding="utf-8"?>
<sst xmlns="http://schemas.openxmlformats.org/spreadsheetml/2006/main" count="2163" uniqueCount="471">
  <si>
    <t>세출경비가 부족할 경우에는 사회복지법인 및 사회복지시설 재무회계규칙 제 16조에 의거하여 예산을 전용할 수 있다.</t>
  </si>
  <si>
    <t>직원교육 및 연수(해외연수포함)</t>
  </si>
  <si>
    <t>기타후생비(상해보험, 치료비 등)</t>
  </si>
  <si>
    <t xml:space="preserve">2025년 한마음지원금 잔액반환 </t>
  </si>
  <si>
    <t>내방자 긴급지원</t>
  </si>
  <si>
    <t>총        계</t>
  </si>
  <si>
    <t xml:space="preserve"> - 메뉴얼제작비</t>
  </si>
  <si>
    <t>사업평가회 및 계획</t>
  </si>
  <si>
    <t>신협 출자금 배당금</t>
  </si>
  <si>
    <t>임대료 지원(본회)</t>
  </si>
  <si>
    <t>화곡본동성당데이</t>
  </si>
  <si>
    <t>비지정후원이월금</t>
  </si>
  <si>
    <t>지정후원 차년도이월금</t>
  </si>
  <si>
    <t>기타 차년도이월금</t>
  </si>
  <si>
    <t>총       계</t>
  </si>
  <si>
    <t>팀장 직책보조비</t>
  </si>
  <si>
    <t>자료조사(툴 사용료)</t>
  </si>
  <si>
    <t>젬마장학기금 이자</t>
  </si>
  <si>
    <t>나자로보호작업장</t>
  </si>
  <si>
    <t>헬렌켈러주간보호</t>
  </si>
  <si>
    <t>장애인고용장려금</t>
  </si>
  <si>
    <t>바보의나눔 사랑의손길</t>
  </si>
  <si>
    <t>성가정노인복지관</t>
  </si>
  <si>
    <t xml:space="preserve"> - 업무점검교통비</t>
  </si>
  <si>
    <t>사회보험
부담금</t>
  </si>
  <si>
    <t>2) 재산조성비</t>
  </si>
  <si>
    <t>마로니에공동생활</t>
  </si>
  <si>
    <t>수용비 및
수수료</t>
  </si>
  <si>
    <t>기타 소송경비 등</t>
  </si>
  <si>
    <t>보금자리공동생활</t>
  </si>
  <si>
    <t>등촌7종합복지관</t>
  </si>
  <si>
    <t>(단위 : 천원)</t>
  </si>
  <si>
    <t>한가족장학금 지정후원</t>
  </si>
  <si>
    <t>사회사목국 연계</t>
  </si>
  <si>
    <t>성빈센트환경마을</t>
  </si>
  <si>
    <t>7) 시설전출금</t>
  </si>
  <si>
    <t>시흥4동성당데이</t>
  </si>
  <si>
    <t>사회복지사업 지원금</t>
  </si>
  <si>
    <t>후원관리프로그램</t>
  </si>
  <si>
    <t>꿈자람터장애인주간</t>
  </si>
  <si>
    <t>로사리아공동생활</t>
  </si>
  <si>
    <t>서울대교구성당지정후원금</t>
  </si>
  <si>
    <t>노후시설 환경개선사업비 지원</t>
  </si>
  <si>
    <t>세             출</t>
  </si>
  <si>
    <t>세           입</t>
  </si>
  <si>
    <t>전자지급결제대행 수수료</t>
  </si>
  <si>
    <t xml:space="preserve">  - 종합복지협의회 지원</t>
  </si>
  <si>
    <t>번동성당 사회복지사업비 지원</t>
  </si>
  <si>
    <t>시설장 및 부국장 연수비</t>
  </si>
  <si>
    <t xml:space="preserve"> - 점검단교육비및 평가회비</t>
  </si>
  <si>
    <t>저소득 청소년 꿈지원사업</t>
  </si>
  <si>
    <t>다과구입 등 기타회의비</t>
  </si>
  <si>
    <t>비지정후원 차년도이월금</t>
  </si>
  <si>
    <t>카리타스장학기금 이자수입</t>
  </si>
  <si>
    <t>사회복지종사자 연수(피정)비</t>
  </si>
  <si>
    <t>나눔의묵상회 피정프로그램</t>
  </si>
  <si>
    <t>희망의밥(바보 개인지정기탁)</t>
  </si>
  <si>
    <t>자동차세 및 자동차보험료</t>
  </si>
  <si>
    <t xml:space="preserve">  - 여성복지협의회 지원</t>
  </si>
  <si>
    <t>정릉동물건 재산매각수입</t>
  </si>
  <si>
    <t>본당사회복지 공모지원사업</t>
  </si>
  <si>
    <t>등기,평가, 중개수수료 등</t>
  </si>
  <si>
    <t>사순대림 저금통(개인)</t>
  </si>
  <si>
    <t>사회복지회 사제 급여 지원금</t>
  </si>
  <si>
    <t xml:space="preserve">수익사업회계로부터 전입금 </t>
  </si>
  <si>
    <t>특별과정(운영지원회계교육)</t>
  </si>
  <si>
    <t>송파동물건 재산매각수입</t>
  </si>
  <si>
    <t>2026년
2차 추경(B)</t>
  </si>
  <si>
    <t>2025년 법인세 등 환급</t>
  </si>
  <si>
    <t>소규모시설 기능보강사업</t>
  </si>
  <si>
    <t>서울카리타스장학회 후원</t>
  </si>
  <si>
    <t xml:space="preserve">본당사회복지자문위원회 </t>
  </si>
  <si>
    <t>특별수당(부활,휴가,성탄)</t>
  </si>
  <si>
    <t>전문인력양성및 캠페인외</t>
  </si>
  <si>
    <t>수익사업
회계로부터 전입금</t>
  </si>
  <si>
    <t>온라인모금(아름인,자동차)</t>
  </si>
  <si>
    <t>종교계 시민참여행사 보조금</t>
  </si>
  <si>
    <t>요안나장학사업 지정후원</t>
  </si>
  <si>
    <t>노키즈존동화책 배송료 등</t>
  </si>
  <si>
    <t>특별과정(중간관리자 워크샵)</t>
  </si>
  <si>
    <t>한부모가정 
자립지원사업</t>
  </si>
  <si>
    <t>선교200주년장학금 지정후원</t>
  </si>
  <si>
    <t>온오프라인 홍보 및 홍보물 제작 등</t>
  </si>
  <si>
    <t>기타 관리비(신청서 제작 등)</t>
  </si>
  <si>
    <t>지면홍보(주보간지, 매일미사)</t>
  </si>
  <si>
    <t>수탁신청 및 이행보증보험료 등</t>
  </si>
  <si>
    <t>양초사업 대여금 상환 관련 수입</t>
  </si>
  <si>
    <t>법인설립50주년기념 시설 지원사업</t>
  </si>
  <si>
    <t xml:space="preserve">산하 및 인준단체 프로그램지원 </t>
  </si>
  <si>
    <t xml:space="preserve"> - 컨설팅 및 전담인력 인건비</t>
  </si>
  <si>
    <t xml:space="preserve">  - 데이케어센터협의회 지원</t>
  </si>
  <si>
    <t>이주사목위원회 지원(4개시설)</t>
  </si>
  <si>
    <t>노인복지관(금천,동작,성가정,성동)</t>
  </si>
  <si>
    <t>서울주보 '사랑의손길' 지원사업</t>
  </si>
  <si>
    <t xml:space="preserve">  - 장애인복지시설협의회 지원</t>
  </si>
  <si>
    <t xml:space="preserve">3. 세출의 내용은 다음과 같다. </t>
  </si>
  <si>
    <t>한빛장애인주간보호</t>
  </si>
  <si>
    <t>비둘기직업적응훈련시설</t>
  </si>
  <si>
    <t>지정기탁지원사업</t>
  </si>
  <si>
    <t>노숙인 야간순회</t>
  </si>
  <si>
    <t>4) 과년도지출</t>
  </si>
  <si>
    <t>헬렌켈러단기거주</t>
  </si>
  <si>
    <t xml:space="preserve">동작노인복지관 </t>
  </si>
  <si>
    <t>베들레헴어린이집</t>
  </si>
  <si>
    <t>비지정후원 예비비</t>
  </si>
  <si>
    <t>경동제약지정후원금</t>
  </si>
  <si>
    <t>전기 · 전화요금</t>
  </si>
  <si>
    <t>화해의집 쉼자리</t>
  </si>
  <si>
    <t>하늘자리공동생활</t>
  </si>
  <si>
    <t>동절기노숙인야간순회</t>
  </si>
  <si>
    <t>장학사업
지정후원금</t>
  </si>
  <si>
    <t xml:space="preserve"> - 특별업무점검비</t>
  </si>
  <si>
    <t>지정기탁시설지원 등</t>
  </si>
  <si>
    <t>마고네지역아동센터</t>
  </si>
  <si>
    <t>중구장애인복지관</t>
  </si>
  <si>
    <t>생명존중
문화만들기</t>
  </si>
  <si>
    <t>8) 예비비 및 기타</t>
  </si>
  <si>
    <t>시설장비
유지비</t>
  </si>
  <si>
    <t>사랑손직업적응훈련시설</t>
  </si>
  <si>
    <t>한마음한몸
지정후원금</t>
  </si>
  <si>
    <t>취약계층지원사업</t>
  </si>
  <si>
    <t>본당 사업 지원금</t>
  </si>
  <si>
    <t>양천데이케어센터</t>
  </si>
  <si>
    <t>회계감사및 세무조정료</t>
  </si>
  <si>
    <t xml:space="preserve">선종봉사부 반환금 </t>
  </si>
  <si>
    <t>화곡성모공동생활</t>
  </si>
  <si>
    <t>헬렌켈러공동생활2</t>
  </si>
  <si>
    <t>특별수당(설,추석)</t>
  </si>
  <si>
    <t>너울자리공동생활</t>
  </si>
  <si>
    <t>한우리정보문화센터</t>
  </si>
  <si>
    <t>전년도이월후원금</t>
  </si>
  <si>
    <t>시설 재산관리비</t>
  </si>
  <si>
    <t>한우리보호작업장</t>
  </si>
  <si>
    <t>양천어르신요양센터</t>
  </si>
  <si>
    <t>강일성모노인요양</t>
  </si>
  <si>
    <t>법인/시설
연대사업비</t>
  </si>
  <si>
    <t>동작데이케어센터</t>
  </si>
  <si>
    <t>자선주일 2차 헌금</t>
  </si>
  <si>
    <t>기타 시설전출금</t>
  </si>
  <si>
    <t>젬마장학금 지정후원</t>
  </si>
  <si>
    <t>시설 고충처리위원회</t>
  </si>
  <si>
    <t>시설 안전보건예산</t>
  </si>
  <si>
    <t>시설 수탁관리비</t>
  </si>
  <si>
    <t>본당사회복지활동지원</t>
  </si>
  <si>
    <t>상계데이케어센터</t>
  </si>
  <si>
    <t>법인 안전보건비용</t>
  </si>
  <si>
    <t xml:space="preserve"> 예비비 및 기타</t>
  </si>
  <si>
    <t>한빛데이케어센터</t>
  </si>
  <si>
    <t>성동데이케어센터</t>
  </si>
  <si>
    <t>카리타스정체성과정</t>
  </si>
  <si>
    <t>프란치스코어린이집</t>
  </si>
  <si>
    <t>헬렌켈러공동생활</t>
  </si>
  <si>
    <t>증   감(B-A)</t>
  </si>
  <si>
    <t>지역사회</t>
  </si>
  <si>
    <t xml:space="preserve"> 이월금</t>
  </si>
  <si>
    <t>기타후생경비</t>
  </si>
  <si>
    <t>성모어린이집</t>
  </si>
  <si>
    <t>종사자
교육비</t>
  </si>
  <si>
    <t>시설전출금</t>
  </si>
  <si>
    <t xml:space="preserve"> - 사업비</t>
  </si>
  <si>
    <t>대부료 등</t>
  </si>
  <si>
    <t>증감(B-A)</t>
  </si>
  <si>
    <t>명절휴가비</t>
  </si>
  <si>
    <t>7) 잡수입</t>
  </si>
  <si>
    <t>주식 배당금</t>
  </si>
  <si>
    <t xml:space="preserve"> 전입금</t>
  </si>
  <si>
    <t>교육사업</t>
  </si>
  <si>
    <t>사랑의집</t>
  </si>
  <si>
    <t>총  계</t>
  </si>
  <si>
    <t>사제 급어</t>
  </si>
  <si>
    <t>보호사업</t>
  </si>
  <si>
    <t>장비임대료</t>
  </si>
  <si>
    <t>출판사업</t>
  </si>
  <si>
    <t>서복연 등</t>
  </si>
  <si>
    <t>협의회 지원</t>
  </si>
  <si>
    <t>직원 경조사비</t>
  </si>
  <si>
    <t>조정수당</t>
  </si>
  <si>
    <t>카리타스장학금</t>
  </si>
  <si>
    <t xml:space="preserve">제3조 </t>
  </si>
  <si>
    <t>모금사업</t>
  </si>
  <si>
    <t>교구지원금</t>
  </si>
  <si>
    <t>다향공동생활</t>
  </si>
  <si>
    <t>성동노인복지관</t>
  </si>
  <si>
    <t>공동연수</t>
  </si>
  <si>
    <t>교구보조금</t>
  </si>
  <si>
    <t>시설장교육</t>
  </si>
  <si>
    <t>및 기타</t>
  </si>
  <si>
    <t xml:space="preserve">예비비
</t>
  </si>
  <si>
    <t>아카이빙</t>
  </si>
  <si>
    <t>고액후원자관리</t>
  </si>
  <si>
    <t>지정후원금</t>
  </si>
  <si>
    <t>배당및이자수입</t>
  </si>
  <si>
    <t>비지정후원금</t>
  </si>
  <si>
    <t>퇴직연금</t>
  </si>
  <si>
    <t>산재보험</t>
  </si>
  <si>
    <t>한빛어린이집</t>
  </si>
  <si>
    <t>보조금수입</t>
  </si>
  <si>
    <t>사업관리</t>
  </si>
  <si>
    <t>5) 잡지출</t>
  </si>
  <si>
    <t>특별지원사업</t>
  </si>
  <si>
    <t xml:space="preserve"> 사업비</t>
  </si>
  <si>
    <t>구파발성당데이</t>
  </si>
  <si>
    <t>3) 사업비</t>
  </si>
  <si>
    <t>전문가 자문비</t>
  </si>
  <si>
    <t>수익사업전입금</t>
  </si>
  <si>
    <t>전례준비비</t>
  </si>
  <si>
    <t>시설장비유지비</t>
  </si>
  <si>
    <t>2.  세 출</t>
  </si>
  <si>
    <t>5) 후원금</t>
  </si>
  <si>
    <t>마음자리</t>
  </si>
  <si>
    <t>3) 보조금</t>
  </si>
  <si>
    <t>소모품비</t>
  </si>
  <si>
    <t>후원자관리</t>
  </si>
  <si>
    <t>왕십리성당데이</t>
  </si>
  <si>
    <t>자부담이월금</t>
  </si>
  <si>
    <t>햇빛자리</t>
  </si>
  <si>
    <t>기타수수료</t>
  </si>
  <si>
    <t>공공요금</t>
  </si>
  <si>
    <t xml:space="preserve"> 재산수입</t>
  </si>
  <si>
    <t>한빛종합복지관</t>
  </si>
  <si>
    <t xml:space="preserve"> 보조금</t>
  </si>
  <si>
    <t>2) 사업수입</t>
  </si>
  <si>
    <t>증감내역</t>
  </si>
  <si>
    <t>대외협력사업</t>
  </si>
  <si>
    <t>예금이자수입</t>
  </si>
  <si>
    <t>업무추진비</t>
  </si>
  <si>
    <t>모금관리</t>
  </si>
  <si>
    <t>국민연금</t>
  </si>
  <si>
    <t>유락종합복지관</t>
  </si>
  <si>
    <t xml:space="preserve"> 잡수입</t>
  </si>
  <si>
    <t>지정후원예비비</t>
  </si>
  <si>
    <t>연구기획사업</t>
  </si>
  <si>
    <t>한마음지원금</t>
  </si>
  <si>
    <t>천호동성당데이</t>
  </si>
  <si>
    <t>정액급식비</t>
  </si>
  <si>
    <t>소라네공동생활</t>
  </si>
  <si>
    <t>출장 여비</t>
  </si>
  <si>
    <t>교육사업수입</t>
  </si>
  <si>
    <t>6) 상환금</t>
  </si>
  <si>
    <t>업무점검</t>
  </si>
  <si>
    <t>지정후원이월금</t>
  </si>
  <si>
    <t>1) 사무비</t>
  </si>
  <si>
    <t>기타예비비</t>
  </si>
  <si>
    <t>건강보험</t>
  </si>
  <si>
    <t>신당동성당데이</t>
  </si>
  <si>
    <t>금천노인복지관</t>
  </si>
  <si>
    <t>고용보험</t>
  </si>
  <si>
    <t>고척동성당데이</t>
  </si>
  <si>
    <t>상계동성당데이</t>
  </si>
  <si>
    <t>기타보조금수입</t>
  </si>
  <si>
    <t>정기업무점검</t>
  </si>
  <si>
    <t>4) 전입금</t>
  </si>
  <si>
    <t>혜화동데이케어</t>
  </si>
  <si>
    <t>고덕양로원</t>
  </si>
  <si>
    <t xml:space="preserve"> 사업수입</t>
  </si>
  <si>
    <t>금호동성당데이</t>
  </si>
  <si>
    <t>후원자통합관리</t>
  </si>
  <si>
    <t>우편물발송비</t>
  </si>
  <si>
    <t>공모지원사업</t>
  </si>
  <si>
    <t>성과공유회</t>
  </si>
  <si>
    <t>요양보험</t>
  </si>
  <si>
    <t>장학사업</t>
  </si>
  <si>
    <t>홍보출판</t>
  </si>
  <si>
    <t>대외협력
사업</t>
  </si>
  <si>
    <t>자기계발비</t>
  </si>
  <si>
    <t>행운동성당데이</t>
  </si>
  <si>
    <t>기타재산수입</t>
  </si>
  <si>
    <t>동작종합복지관</t>
  </si>
  <si>
    <t>사회복지시설</t>
  </si>
  <si>
    <t>물품후원탁송료</t>
  </si>
  <si>
    <t>인식개선사업</t>
  </si>
  <si>
    <t>나눔홍보사업</t>
  </si>
  <si>
    <t>사업수입</t>
  </si>
  <si>
    <t>6) 이월금</t>
  </si>
  <si>
    <t>차년도이월금</t>
  </si>
  <si>
    <t>장애인복지시설</t>
  </si>
  <si>
    <t>지로후원</t>
  </si>
  <si>
    <t>활동가교육</t>
  </si>
  <si>
    <t>중곡종합복지관</t>
  </si>
  <si>
    <t>차량유류대</t>
  </si>
  <si>
    <t>연희네공동생활</t>
  </si>
  <si>
    <t>노인복지시설</t>
  </si>
  <si>
    <t>운영사업</t>
  </si>
  <si>
    <t>종합복지시설</t>
  </si>
  <si>
    <t>기타보조금</t>
  </si>
  <si>
    <t>우리들의공부방</t>
  </si>
  <si>
    <t>벗들의집</t>
  </si>
  <si>
    <t>지원사업</t>
  </si>
  <si>
    <t>복지사업</t>
  </si>
  <si>
    <t>사회복지사업</t>
  </si>
  <si>
    <t>재산매각수입</t>
  </si>
  <si>
    <t>한국카리타스</t>
  </si>
  <si>
    <t>법인세환급금</t>
  </si>
  <si>
    <t>갈현동성당데이</t>
  </si>
  <si>
    <t>비둘기주간보호</t>
  </si>
  <si>
    <t>기타추진비</t>
  </si>
  <si>
    <t>사랑손주간보호</t>
  </si>
  <si>
    <t>차량유지비</t>
  </si>
  <si>
    <t>공모사업지원금</t>
  </si>
  <si>
    <t>종합부동산세</t>
  </si>
  <si>
    <t>인터넷사용료</t>
  </si>
  <si>
    <t xml:space="preserve"> 재산조성비</t>
  </si>
  <si>
    <t>다사랑공동생활</t>
  </si>
  <si>
    <t>신당종합복지관</t>
  </si>
  <si>
    <t>교육연구사업</t>
  </si>
  <si>
    <t>누림학교</t>
  </si>
  <si>
    <t xml:space="preserve"> 사무비</t>
  </si>
  <si>
    <t>성가정입양원</t>
  </si>
  <si>
    <t>재가특별지원</t>
  </si>
  <si>
    <t>직책보조비</t>
  </si>
  <si>
    <t>CMS관리비</t>
  </si>
  <si>
    <t>홍보사업</t>
  </si>
  <si>
    <t>상계장애인주간</t>
  </si>
  <si>
    <t xml:space="preserve">교육사업수입 </t>
  </si>
  <si>
    <t>비율(%)</t>
  </si>
  <si>
    <t xml:space="preserve"> 후원금</t>
  </si>
  <si>
    <t>디딤자리</t>
  </si>
  <si>
    <t>홈페이지 관리</t>
  </si>
  <si>
    <t>상계종합복지관</t>
  </si>
  <si>
    <t>본당사회</t>
  </si>
  <si>
    <t>서리풀주간보호</t>
  </si>
  <si>
    <t xml:space="preserve">제1조 </t>
  </si>
  <si>
    <t>인쇄물 등 제작(리플렛 등)</t>
  </si>
  <si>
    <t>법인설립50주년 행사비</t>
  </si>
  <si>
    <t>홍보대사 활동 및 관리</t>
  </si>
  <si>
    <t xml:space="preserve">직영수탁시설장 근조기운영 </t>
  </si>
  <si>
    <t>취약계층 (긴급)지원사업</t>
  </si>
  <si>
    <t>2026년
1차 추경(A)</t>
  </si>
  <si>
    <t>사순대림 저금통(본당)</t>
  </si>
  <si>
    <t>성모영보장학사업 지정후원</t>
  </si>
  <si>
    <t>법인 설립 50주년 홍보</t>
  </si>
  <si>
    <t>장학금 지급(보호종료청년)</t>
  </si>
  <si>
    <t>재산세 및 재산관련 보험</t>
  </si>
  <si>
    <t>단체 프로그램 지원사업</t>
  </si>
  <si>
    <t>사무실 및 교육실 임차료</t>
  </si>
  <si>
    <t>영유아 · 아동복지시설</t>
  </si>
  <si>
    <t>장학회 홍보 및 증서 수여식</t>
  </si>
  <si>
    <t>사순 ∙ 대림절 저금통 제작</t>
  </si>
  <si>
    <t>본당 방문 모금 및 홍보</t>
  </si>
  <si>
    <t xml:space="preserve">  - 노인복지관협의회 지원</t>
  </si>
  <si>
    <t>장학금 지급(북한이탈청년)</t>
  </si>
  <si>
    <t>직원 회의비 (전체 및 팀)</t>
  </si>
  <si>
    <t>기쁜우리월드소송관련비 지원</t>
  </si>
  <si>
    <t>시설방문 및 축하금 등</t>
  </si>
  <si>
    <t>제2조 1. 세입ㆍ세출의 명세는 세입ㆍ세출 예산서와 같다.</t>
  </si>
  <si>
    <t>(세부 장학금 후원 서울카리타스장학회 후원으로 통합)</t>
  </si>
  <si>
    <r>
      <t>서울가톨릭사회복지회 2026년 예산 세입</t>
    </r>
    <r>
      <rPr>
        <b/>
        <sz val="16"/>
        <color rgb="FF000000"/>
        <rFont val="맑은 고딕"/>
        <family val="3"/>
        <charset val="129"/>
      </rPr>
      <t>∙</t>
    </r>
    <r>
      <rPr>
        <b/>
        <sz val="16"/>
        <color rgb="FF000000"/>
        <rFont val="210 모던굴림 B"/>
        <family val="1"/>
        <charset val="129"/>
      </rPr>
      <t>세출명세서</t>
    </r>
  </si>
  <si>
    <t>기타잡수입</t>
  </si>
  <si>
    <t>기타운영비</t>
  </si>
  <si>
    <t>본당지원금</t>
  </si>
  <si>
    <t>지로모금사업비</t>
  </si>
  <si>
    <t>1) 재산수입</t>
  </si>
  <si>
    <t>전년도이월금</t>
  </si>
  <si>
    <t xml:space="preserve"> 시설전출금</t>
  </si>
  <si>
    <t>기관운영비</t>
  </si>
  <si>
    <t>일반모금</t>
  </si>
  <si>
    <t>1.  세 입</t>
  </si>
  <si>
    <t>제세공과금</t>
  </si>
  <si>
    <t>이사회 회의비</t>
  </si>
  <si>
    <t>장기근속포상금</t>
  </si>
  <si>
    <t>기타지원금</t>
  </si>
  <si>
    <t>자산취득비</t>
  </si>
  <si>
    <t>재산수입</t>
  </si>
  <si>
    <t>본당모금사업</t>
  </si>
  <si>
    <t>소  계</t>
  </si>
  <si>
    <t>성지보호작업장</t>
  </si>
  <si>
    <t xml:space="preserve"> - 소규모시설 회계감사·보고서 제작</t>
  </si>
  <si>
    <t>2. 세입의 주요 재원은 다음과 같다.</t>
  </si>
  <si>
    <t>계좌입금 및 일시후원</t>
  </si>
  <si>
    <t>본당시설 공동사업지원</t>
  </si>
  <si>
    <t>사무용  비품구입</t>
  </si>
  <si>
    <t>배당 및
이자수입</t>
  </si>
  <si>
    <t>인준단체 운영실태점검</t>
  </si>
  <si>
    <t>대상별 지정후원등</t>
  </si>
  <si>
    <t>금천데이케어센터</t>
  </si>
  <si>
    <t>꿈손단기보호시설</t>
  </si>
  <si>
    <t>서초주간이용센터</t>
  </si>
  <si>
    <t>온라인 플랫폼 이용</t>
  </si>
  <si>
    <t>자료실 장 구입</t>
  </si>
  <si>
    <t>바보의나눔 지정기탁</t>
  </si>
  <si>
    <t>성지주일 2차헌금</t>
  </si>
  <si>
    <t>한부모가정 자립지원</t>
  </si>
  <si>
    <t>카리타스정체성 교육비</t>
  </si>
  <si>
    <t xml:space="preserve"> - 기자재구입 </t>
  </si>
  <si>
    <t>사업회의(관부장연수)</t>
  </si>
  <si>
    <t>시설 지정기탁지원사업</t>
  </si>
  <si>
    <t>여성폭력인식개선</t>
  </si>
  <si>
    <t>공모지원사업 설명회</t>
  </si>
  <si>
    <t>나눔의묵상회 피정비</t>
  </si>
  <si>
    <t>시설 임대보증금 지원</t>
  </si>
  <si>
    <t>직원 격려금 등</t>
  </si>
  <si>
    <t>공모지원사업 협약식</t>
  </si>
  <si>
    <t>인사위원회 회의비</t>
  </si>
  <si>
    <t>교정사회복지 지원</t>
  </si>
  <si>
    <t>2026년 예산 총칙</t>
  </si>
  <si>
    <t>CS노인통합
사례관리</t>
  </si>
  <si>
    <t>서울남부지역적응센터</t>
  </si>
  <si>
    <t>장학금 지급(중고생)</t>
  </si>
  <si>
    <t>장학금 지급(대학생)</t>
  </si>
  <si>
    <t>저금통 수거 비용</t>
  </si>
  <si>
    <t>운영위원회 회의비</t>
  </si>
  <si>
    <t>사무비</t>
  </si>
  <si>
    <t>곳</t>
  </si>
  <si>
    <t>이월금</t>
  </si>
  <si>
    <t>후원금</t>
  </si>
  <si>
    <t>관</t>
  </si>
  <si>
    <t>재산</t>
  </si>
  <si>
    <t>지정</t>
  </si>
  <si>
    <t>계</t>
  </si>
  <si>
    <t>/</t>
  </si>
  <si>
    <t>비율</t>
  </si>
  <si>
    <t>합계</t>
  </si>
  <si>
    <t>소계</t>
  </si>
  <si>
    <t>명</t>
  </si>
  <si>
    <t>대</t>
  </si>
  <si>
    <t>CMS</t>
  </si>
  <si>
    <t>×</t>
  </si>
  <si>
    <t>조성비</t>
  </si>
  <si>
    <t>추진비</t>
  </si>
  <si>
    <t>여비</t>
  </si>
  <si>
    <t>수당</t>
  </si>
  <si>
    <t>신규</t>
  </si>
  <si>
    <t>.</t>
  </si>
  <si>
    <t>목</t>
  </si>
  <si>
    <t>항</t>
  </si>
  <si>
    <t>차량비</t>
  </si>
  <si>
    <t>원</t>
  </si>
  <si>
    <t>전입금</t>
  </si>
  <si>
    <t>업무</t>
  </si>
  <si>
    <t>회</t>
  </si>
  <si>
    <t>=</t>
  </si>
  <si>
    <t>회의비</t>
  </si>
  <si>
    <t>총계</t>
  </si>
  <si>
    <t>월</t>
  </si>
  <si>
    <t>잡수입</t>
  </si>
  <si>
    <t>시설비</t>
  </si>
  <si>
    <t xml:space="preserve"> </t>
  </si>
  <si>
    <t>시설</t>
  </si>
  <si>
    <t>천원</t>
  </si>
  <si>
    <t xml:space="preserve"> =</t>
  </si>
  <si>
    <t>인건비</t>
  </si>
  <si>
    <t>금 액</t>
  </si>
  <si>
    <t>운영비</t>
  </si>
  <si>
    <t>전출금</t>
  </si>
  <si>
    <t>기본</t>
  </si>
  <si>
    <t>분기</t>
  </si>
  <si>
    <t>수입</t>
  </si>
  <si>
    <t>비지정</t>
  </si>
  <si>
    <t>급여</t>
  </si>
  <si>
    <t>잡지출</t>
  </si>
  <si>
    <t>금액</t>
  </si>
  <si>
    <t>기본급</t>
  </si>
  <si>
    <t>예비비</t>
  </si>
  <si>
    <t>비 율</t>
  </si>
  <si>
    <t>반환금</t>
  </si>
  <si>
    <t xml:space="preserve">  </t>
  </si>
  <si>
    <t>사업비</t>
  </si>
  <si>
    <t>건</t>
  </si>
  <si>
    <t>바오로주간보호</t>
    <phoneticPr fontId="18" type="noConversion"/>
  </si>
  <si>
    <t>바오로보호작업장</t>
    <phoneticPr fontId="18" type="noConversion"/>
  </si>
  <si>
    <t>신망애의집단기거주</t>
    <phoneticPr fontId="18" type="noConversion"/>
  </si>
  <si>
    <t>사회복지법인 서울가톨릭사회복지회의  2026년  제2차 추가경정 세입 · 세출예산액은 각각 12,352,937천원이며</t>
    <phoneticPr fontId="18" type="noConversion"/>
  </si>
  <si>
    <r>
      <t xml:space="preserve">2026년 1차 추가경정예산 대비 </t>
    </r>
    <r>
      <rPr>
        <sz val="12"/>
        <color rgb="FF00B0F0"/>
        <rFont val="맑은 고딕"/>
        <family val="3"/>
        <charset val="129"/>
      </rPr>
      <t>15.6%  감소</t>
    </r>
    <r>
      <rPr>
        <sz val="12"/>
        <color rgb="FF000000"/>
        <rFont val="맑은 고딕"/>
        <family val="3"/>
        <charset val="129"/>
      </rPr>
      <t>하였다.</t>
    </r>
    <phoneticPr fontId="18" type="noConversion"/>
  </si>
  <si>
    <t>지정</t>
    <phoneticPr fontId="18" type="noConversion"/>
  </si>
  <si>
    <t>후원금</t>
    <phoneticPr fontId="18" type="noConversion"/>
  </si>
  <si>
    <t>시설운영지원사업</t>
    <phoneticPr fontId="18" type="noConversion"/>
  </si>
  <si>
    <r>
      <rPr>
        <b/>
        <sz val="10"/>
        <color rgb="FF000000"/>
        <rFont val="맑은 고딕"/>
        <family val="3"/>
        <charset val="129"/>
      </rPr>
      <t xml:space="preserve">※ 세출 변동 내역
</t>
    </r>
    <r>
      <rPr>
        <b/>
        <sz val="9"/>
        <color rgb="FF000000"/>
        <rFont val="맑은 고딕"/>
        <family val="3"/>
        <charset val="129"/>
      </rPr>
      <t xml:space="preserve">◆ 사무비 감소
</t>
    </r>
    <r>
      <rPr>
        <sz val="9"/>
        <color rgb="FF000000"/>
        <rFont val="맑은 고딕"/>
        <family val="3"/>
        <charset val="129"/>
      </rPr>
      <t xml:space="preserve"> - 사제 인원 감소로 인건비 등 감액
</t>
    </r>
    <r>
      <rPr>
        <b/>
        <sz val="9"/>
        <color rgb="FF000000"/>
        <rFont val="맑은 고딕"/>
        <family val="3"/>
        <charset val="129"/>
      </rPr>
      <t>◆ 재산조성비 감소</t>
    </r>
    <r>
      <rPr>
        <sz val="9"/>
        <color rgb="FF000000"/>
        <rFont val="맑은 고딕"/>
        <family val="3"/>
        <charset val="129"/>
      </rPr>
      <t xml:space="preserve">
 - 장애인시설 신축 취소로 시설비 감액
</t>
    </r>
    <r>
      <rPr>
        <b/>
        <sz val="9"/>
        <color rgb="FF000000"/>
        <rFont val="맑은 고딕"/>
        <family val="3"/>
        <charset val="129"/>
      </rPr>
      <t xml:space="preserve">◆ 사업비 감소
</t>
    </r>
    <r>
      <rPr>
        <sz val="9"/>
        <color rgb="FF000000"/>
        <rFont val="맑은 고딕"/>
        <family val="3"/>
        <charset val="129"/>
      </rPr>
      <t xml:space="preserve"> - 취약계층 지원 인원 감소 및 한부모자립지원사업 미추진으로 사회복지사업비 감소
 - 법인설립50주년기념 시설 지원사업 증가 로 시설운영지원사업비 증가
 - 아카이빙 사업변경으로 교육연구사업비 감소
 - 인쇄물 제작 등 축소로 홍보사업비 감소</t>
    </r>
    <r>
      <rPr>
        <b/>
        <sz val="9"/>
        <color rgb="FF000000"/>
        <rFont val="맑은 고딕"/>
        <family val="3"/>
        <charset val="129"/>
      </rPr>
      <t xml:space="preserve">
◆ 잡지출 증가</t>
    </r>
    <r>
      <rPr>
        <sz val="9"/>
        <color rgb="FF000000"/>
        <rFont val="맑은 고딕"/>
        <family val="3"/>
        <charset val="129"/>
      </rPr>
      <t xml:space="preserve">
-  목적사업용 재산 임대보증금 반환으로 잡지출 증가
</t>
    </r>
    <r>
      <rPr>
        <b/>
        <sz val="9"/>
        <color rgb="FF000000"/>
        <rFont val="맑은 고딕"/>
        <family val="3"/>
        <charset val="129"/>
      </rPr>
      <t>◆ 예비비 및 기타 증가</t>
    </r>
    <r>
      <rPr>
        <sz val="9"/>
        <color rgb="FF000000"/>
        <rFont val="맑은 고딕"/>
        <family val="3"/>
        <charset val="129"/>
      </rPr>
      <t xml:space="preserve">
 - 후원금 증가로 예비비 증가 예상</t>
    </r>
    <phoneticPr fontId="18" type="noConversion"/>
  </si>
  <si>
    <t>[법인]                 2026년도   서울가톨릭사회복지회   제 2 차  추가경정예산(안)  총괄표</t>
    <phoneticPr fontId="18" type="noConversion"/>
  </si>
  <si>
    <r>
      <rPr>
        <b/>
        <sz val="10"/>
        <color rgb="FF000000"/>
        <rFont val="맑은 고딕"/>
        <family val="3"/>
        <charset val="129"/>
      </rPr>
      <t xml:space="preserve">※ 세입 변동 내역
</t>
    </r>
    <r>
      <rPr>
        <b/>
        <sz val="9"/>
        <color rgb="FF000000"/>
        <rFont val="맑은 고딕"/>
        <family val="3"/>
        <charset val="129"/>
      </rPr>
      <t xml:space="preserve">◆ 재산수입 감소
</t>
    </r>
    <r>
      <rPr>
        <sz val="9"/>
        <color rgb="FF000000"/>
        <rFont val="맑은 고딕"/>
        <family val="3"/>
        <charset val="129"/>
      </rPr>
      <t xml:space="preserve"> - 주식 배당수입 증가
 - 송파동 및 정릉동 재산 매각 취소로 삭감</t>
    </r>
    <r>
      <rPr>
        <b/>
        <sz val="9"/>
        <color rgb="FF000000"/>
        <rFont val="맑은 고딕"/>
        <family val="3"/>
        <charset val="129"/>
      </rPr>
      <t xml:space="preserve">
◆ 후원금 증가
 </t>
    </r>
    <r>
      <rPr>
        <sz val="9"/>
        <color rgb="FF000000"/>
        <rFont val="맑은 고딕"/>
        <family val="3"/>
        <charset val="129"/>
      </rPr>
      <t xml:space="preserve">- 노숙인지원등 고액지정후원 증가
 - 고액 비지정후원금 및 CMS후원금 증가
</t>
    </r>
    <r>
      <rPr>
        <b/>
        <sz val="9"/>
        <color rgb="FF000000"/>
        <rFont val="맑은 고딕"/>
        <family val="3"/>
        <charset val="129"/>
      </rPr>
      <t xml:space="preserve">◆ 잡수입 증가 </t>
    </r>
    <r>
      <rPr>
        <sz val="9"/>
        <color rgb="FF000000"/>
        <rFont val="맑은 고딕"/>
        <family val="3"/>
        <charset val="129"/>
      </rPr>
      <t xml:space="preserve">
 -  2023년 소송 착수금 환급 등 잡수입 증가</t>
    </r>
    <phoneticPr fontId="18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</si>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</sst>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_-;\-* #,##0_-;_-* &quot;-&quot;_-;_-@_-"/>
    <numFmt numFmtId="43" formatCode="_-* #,##0.00_-;\-* #,##0.00_-;_-* &quot;-&quot;??_-;_-@_-"/>
    <numFmt numFmtId="176" formatCode="000\-000"/>
    <numFmt numFmtId="177" formatCode="#,##0_);[Red]\(#,##0\)"/>
    <numFmt numFmtId="178" formatCode="#,##0_ "/>
    <numFmt numFmtId="179" formatCode="#,##0.0_ "/>
    <numFmt numFmtId="180" formatCode="#,##0.0"/>
    <numFmt numFmtId="181" formatCode="mm&quot;월&quot;\ dd&quot;일&quot;"/>
    <numFmt numFmtId="182" formatCode="0_ "/>
    <numFmt numFmtId="183" formatCode="0.000%"/>
    <numFmt numFmtId="184" formatCode="0.0%"/>
    <numFmt numFmtId="185" formatCode="0_);[Red]\(0\)"/>
  </numFmts>
  <fonts count="31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8"/>
      <color rgb="FF000000"/>
      <name val="굴림체"/>
      <family val="3"/>
      <charset val="129"/>
    </font>
    <font>
      <sz val="12"/>
      <color rgb="FF00B0F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b/>
      <sz val="18"/>
      <color rgb="FFFFFFFF"/>
      <name val="210 모던굴림 B"/>
      <family val="1"/>
      <charset val="129"/>
    </font>
    <font>
      <b/>
      <u val="double"/>
      <sz val="18"/>
      <color rgb="FFFFFFFF"/>
      <name val="210 모던굴림 B"/>
      <family val="1"/>
      <charset val="129"/>
    </font>
    <font>
      <b/>
      <sz val="16"/>
      <color rgb="FF000000"/>
      <name val="210 모던굴림 B"/>
      <family val="1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맑은 고딕"/>
      <family val="3"/>
      <charset val="129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8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rgb="FFD9D9D9"/>
      </bottom>
      <diagonal/>
    </border>
    <border>
      <left/>
      <right style="medium">
        <color auto="1"/>
      </right>
      <top style="thin">
        <color auto="1"/>
      </top>
      <bottom style="thin">
        <color rgb="FFD9D9D9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/>
      <right style="medium">
        <color auto="1"/>
      </right>
      <top style="thin">
        <color rgb="FFD9D9D9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D9D9D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double">
        <color auto="1"/>
      </top>
      <bottom/>
      <diagonal/>
    </border>
  </borders>
  <cellStyleXfs count="8">
    <xf numFmtId="0" fontId="0" fillId="0" borderId="0">
      <alignment vertical="center"/>
    </xf>
    <xf numFmtId="9" fontId="17" fillId="0" borderId="0">
      <alignment vertical="center"/>
    </xf>
    <xf numFmtId="41" fontId="17" fillId="0" borderId="0">
      <alignment vertical="center"/>
    </xf>
    <xf numFmtId="9" fontId="17" fillId="0" borderId="0">
      <alignment vertical="center"/>
    </xf>
    <xf numFmtId="41" fontId="17" fillId="0" borderId="0">
      <alignment vertical="center"/>
    </xf>
    <xf numFmtId="0" fontId="1" fillId="0" borderId="0"/>
    <xf numFmtId="0" fontId="17" fillId="0" borderId="0">
      <alignment vertical="center"/>
    </xf>
    <xf numFmtId="41" fontId="17" fillId="0" borderId="0">
      <alignment vertical="center"/>
    </xf>
  </cellStyleXfs>
  <cellXfs count="700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81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NumberFormat="1" applyFont="1">
      <alignment vertical="center"/>
    </xf>
    <xf numFmtId="0" fontId="0" fillId="0" borderId="0" xfId="0" applyNumberFormat="1" applyAlignment="1">
      <alignment horizontal="left" vertical="center"/>
    </xf>
    <xf numFmtId="0" fontId="0" fillId="0" borderId="14" xfId="0" applyNumberFormat="1" applyBorder="1">
      <alignment vertical="center"/>
    </xf>
    <xf numFmtId="177" fontId="3" fillId="0" borderId="0" xfId="4" applyNumberFormat="1" applyFont="1" applyAlignment="1">
      <alignment horizontal="center" vertical="center"/>
    </xf>
    <xf numFmtId="178" fontId="4" fillId="0" borderId="9" xfId="4" applyNumberFormat="1" applyFont="1" applyBorder="1">
      <alignment vertical="center"/>
    </xf>
    <xf numFmtId="178" fontId="4" fillId="0" borderId="9" xfId="4" applyNumberFormat="1" applyFont="1" applyBorder="1" applyAlignment="1">
      <alignment horizontal="right" vertical="center"/>
    </xf>
    <xf numFmtId="178" fontId="2" fillId="0" borderId="9" xfId="4" applyNumberFormat="1" applyFont="1" applyBorder="1">
      <alignment vertical="center"/>
    </xf>
    <xf numFmtId="178" fontId="4" fillId="0" borderId="9" xfId="0" applyNumberFormat="1" applyFont="1" applyBorder="1">
      <alignment vertical="center"/>
    </xf>
    <xf numFmtId="178" fontId="2" fillId="0" borderId="6" xfId="4" applyNumberFormat="1" applyFont="1" applyBorder="1" applyAlignment="1">
      <alignment horizontal="right" vertical="center"/>
    </xf>
    <xf numFmtId="178" fontId="4" fillId="0" borderId="15" xfId="4" applyNumberFormat="1" applyFont="1" applyBorder="1">
      <alignment vertical="center"/>
    </xf>
    <xf numFmtId="179" fontId="4" fillId="0" borderId="19" xfId="4" applyNumberFormat="1" applyFont="1" applyBorder="1">
      <alignment vertical="center"/>
    </xf>
    <xf numFmtId="179" fontId="4" fillId="0" borderId="20" xfId="4" applyNumberFormat="1" applyFont="1" applyBorder="1">
      <alignment vertical="center"/>
    </xf>
    <xf numFmtId="179" fontId="2" fillId="0" borderId="20" xfId="4" applyNumberFormat="1" applyFont="1" applyBorder="1">
      <alignment vertical="center"/>
    </xf>
    <xf numFmtId="0" fontId="2" fillId="0" borderId="0" xfId="0" applyNumberFormat="1" applyFont="1" applyAlignment="1">
      <alignment horizontal="right"/>
    </xf>
    <xf numFmtId="178" fontId="0" fillId="0" borderId="0" xfId="0" applyNumberFormat="1">
      <alignment vertical="center"/>
    </xf>
    <xf numFmtId="178" fontId="4" fillId="0" borderId="0" xfId="4" applyNumberFormat="1" applyFont="1" applyAlignment="1">
      <alignment vertical="center" wrapText="1"/>
    </xf>
    <xf numFmtId="178" fontId="2" fillId="0" borderId="0" xfId="4" applyNumberFormat="1" applyFont="1" applyAlignment="1">
      <alignment horizontal="left" vertical="center" wrapText="1"/>
    </xf>
    <xf numFmtId="178" fontId="2" fillId="0" borderId="0" xfId="0" applyNumberFormat="1" applyFont="1">
      <alignment vertical="center"/>
    </xf>
    <xf numFmtId="178" fontId="4" fillId="0" borderId="0" xfId="4" quotePrefix="1" applyNumberFormat="1" applyFont="1" applyAlignment="1">
      <alignment vertical="center" wrapText="1"/>
    </xf>
    <xf numFmtId="179" fontId="4" fillId="0" borderId="21" xfId="4" applyNumberFormat="1" applyFont="1" applyBorder="1" applyAlignment="1">
      <alignment horizontal="right" vertical="center"/>
    </xf>
    <xf numFmtId="179" fontId="4" fillId="0" borderId="8" xfId="4" applyNumberFormat="1" applyFont="1" applyBorder="1" applyAlignment="1">
      <alignment horizontal="right" vertical="center"/>
    </xf>
    <xf numFmtId="179" fontId="2" fillId="0" borderId="8" xfId="4" applyNumberFormat="1" applyFont="1" applyBorder="1" applyAlignment="1">
      <alignment horizontal="right" vertical="center"/>
    </xf>
    <xf numFmtId="0" fontId="5" fillId="0" borderId="9" xfId="0" applyNumberFormat="1" applyFont="1" applyBorder="1" applyAlignment="1">
      <alignment horizontal="center" vertical="center"/>
    </xf>
    <xf numFmtId="179" fontId="2" fillId="0" borderId="17" xfId="4" applyNumberFormat="1" applyFont="1" applyBorder="1" applyAlignment="1">
      <alignment horizontal="right" vertical="center"/>
    </xf>
    <xf numFmtId="178" fontId="2" fillId="0" borderId="9" xfId="4" applyNumberFormat="1" applyFont="1" applyBorder="1" applyAlignment="1">
      <alignment horizontal="right" vertical="center" shrinkToFit="1"/>
    </xf>
    <xf numFmtId="0" fontId="5" fillId="0" borderId="9" xfId="0" applyNumberFormat="1" applyFont="1" applyBorder="1" applyAlignment="1">
      <alignment horizontal="center" vertical="center" wrapText="1"/>
    </xf>
    <xf numFmtId="178" fontId="4" fillId="0" borderId="15" xfId="4" applyNumberFormat="1" applyFont="1" applyBorder="1" applyAlignment="1">
      <alignment horizontal="right" vertical="center"/>
    </xf>
    <xf numFmtId="178" fontId="2" fillId="0" borderId="9" xfId="0" applyNumberFormat="1" applyFont="1" applyBorder="1">
      <alignment vertical="center"/>
    </xf>
    <xf numFmtId="177" fontId="7" fillId="0" borderId="24" xfId="4" applyNumberFormat="1" applyFont="1" applyBorder="1" applyAlignment="1">
      <alignment horizontal="center" vertical="center"/>
    </xf>
    <xf numFmtId="49" fontId="7" fillId="0" borderId="25" xfId="3" applyNumberFormat="1" applyFont="1" applyBorder="1" applyAlignment="1">
      <alignment horizontal="center" vertical="center"/>
    </xf>
    <xf numFmtId="182" fontId="7" fillId="0" borderId="24" xfId="4" applyNumberFormat="1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178" fontId="2" fillId="0" borderId="6" xfId="4" applyNumberFormat="1" applyFont="1" applyBorder="1">
      <alignment vertical="center"/>
    </xf>
    <xf numFmtId="179" fontId="2" fillId="0" borderId="27" xfId="4" applyNumberFormat="1" applyFont="1" applyBorder="1">
      <alignment vertical="center"/>
    </xf>
    <xf numFmtId="178" fontId="4" fillId="0" borderId="15" xfId="4" applyNumberFormat="1" applyFont="1" applyBorder="1" applyAlignment="1">
      <alignment vertical="center" shrinkToFit="1"/>
    </xf>
    <xf numFmtId="178" fontId="4" fillId="0" borderId="9" xfId="4" applyNumberFormat="1" applyFon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2" applyNumberFormat="1" applyFont="1" applyAlignment="1">
      <alignment horizontal="right" vertical="center"/>
    </xf>
    <xf numFmtId="180" fontId="3" fillId="0" borderId="0" xfId="0" applyNumberFormat="1" applyFont="1" applyAlignment="1">
      <alignment horizontal="right" vertical="center"/>
    </xf>
    <xf numFmtId="0" fontId="5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41" fontId="2" fillId="0" borderId="0" xfId="2" applyNumberFormat="1" applyFont="1">
      <alignment vertical="center"/>
    </xf>
    <xf numFmtId="41" fontId="2" fillId="0" borderId="0" xfId="4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3" fontId="0" fillId="0" borderId="0" xfId="0" applyNumberFormat="1" applyFont="1">
      <alignment vertical="center"/>
    </xf>
    <xf numFmtId="41" fontId="0" fillId="0" borderId="0" xfId="2" applyNumberFormat="1" applyFont="1" applyAlignment="1">
      <alignment horizontal="center" vertical="center"/>
    </xf>
    <xf numFmtId="3" fontId="0" fillId="0" borderId="0" xfId="2" applyNumberFormat="1" applyFont="1" applyAlignment="1">
      <alignment horizontal="right" vertical="center"/>
    </xf>
    <xf numFmtId="180" fontId="0" fillId="0" borderId="0" xfId="0" applyNumberFormat="1" applyFont="1" applyAlignment="1">
      <alignment horizontal="right" vertical="center"/>
    </xf>
    <xf numFmtId="178" fontId="2" fillId="0" borderId="9" xfId="4" applyNumberFormat="1" applyFont="1" applyBorder="1" applyAlignment="1">
      <alignment horizontal="right" vertical="center"/>
    </xf>
    <xf numFmtId="178" fontId="4" fillId="0" borderId="0" xfId="4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left" vertical="center"/>
    </xf>
    <xf numFmtId="0" fontId="2" fillId="0" borderId="14" xfId="0" applyNumberFormat="1" applyFont="1" applyBorder="1" applyAlignment="1">
      <alignment horizontal="left" vertical="center"/>
    </xf>
    <xf numFmtId="0" fontId="9" fillId="0" borderId="23" xfId="0" applyNumberFormat="1" applyFont="1" applyBorder="1" applyAlignment="1">
      <alignment vertical="center" wrapText="1"/>
    </xf>
    <xf numFmtId="0" fontId="9" fillId="0" borderId="3" xfId="0" applyNumberFormat="1" applyFont="1" applyBorder="1" applyAlignment="1">
      <alignment vertical="center" wrapText="1"/>
    </xf>
    <xf numFmtId="0" fontId="9" fillId="0" borderId="41" xfId="0" applyNumberFormat="1" applyFont="1" applyBorder="1" applyAlignment="1">
      <alignment vertical="center" wrapText="1"/>
    </xf>
    <xf numFmtId="0" fontId="5" fillId="0" borderId="9" xfId="0" applyNumberFormat="1" applyFont="1" applyBorder="1" applyAlignment="1">
      <alignment horizontal="left" vertical="center" wrapText="1"/>
    </xf>
    <xf numFmtId="0" fontId="5" fillId="0" borderId="23" xfId="0" applyNumberFormat="1" applyFont="1" applyBorder="1">
      <alignment vertical="center"/>
    </xf>
    <xf numFmtId="0" fontId="5" fillId="0" borderId="3" xfId="0" applyNumberFormat="1" applyFont="1" applyBorder="1">
      <alignment vertical="center"/>
    </xf>
    <xf numFmtId="0" fontId="5" fillId="0" borderId="9" xfId="0" applyNumberFormat="1" applyFont="1" applyBorder="1" applyAlignment="1">
      <alignment horizontal="center" vertical="center" shrinkToFit="1"/>
    </xf>
    <xf numFmtId="0" fontId="9" fillId="0" borderId="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>
      <alignment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1" xfId="0" applyNumberFormat="1" applyFont="1" applyBorder="1">
      <alignment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41" xfId="0" applyNumberFormat="1" applyFont="1" applyBorder="1">
      <alignment vertical="center"/>
    </xf>
    <xf numFmtId="178" fontId="4" fillId="0" borderId="9" xfId="4" applyNumberFormat="1" applyFont="1" applyBorder="1" applyAlignment="1">
      <alignment vertical="center" shrinkToFit="1"/>
    </xf>
    <xf numFmtId="0" fontId="10" fillId="0" borderId="0" xfId="0" applyNumberFormat="1" applyFont="1" applyAlignment="1">
      <alignment horizontal="center" vertical="center"/>
    </xf>
    <xf numFmtId="178" fontId="2" fillId="0" borderId="9" xfId="4" applyNumberFormat="1" applyFont="1" applyBorder="1" applyAlignment="1">
      <alignment vertical="center" shrinkToFit="1"/>
    </xf>
    <xf numFmtId="178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3" fontId="2" fillId="0" borderId="9" xfId="0" applyNumberFormat="1" applyFont="1" applyBorder="1">
      <alignment vertical="center"/>
    </xf>
    <xf numFmtId="0" fontId="0" fillId="0" borderId="23" xfId="0" applyNumberFormat="1" applyBorder="1">
      <alignment vertical="center"/>
    </xf>
    <xf numFmtId="179" fontId="4" fillId="0" borderId="8" xfId="4" applyNumberFormat="1" applyFont="1" applyBorder="1" applyAlignment="1">
      <alignment horizontal="right" vertical="center" shrinkToFit="1"/>
    </xf>
    <xf numFmtId="179" fontId="2" fillId="0" borderId="8" xfId="4" applyNumberFormat="1" applyFont="1" applyBorder="1" applyAlignment="1">
      <alignment horizontal="right" vertical="center" shrinkToFit="1"/>
    </xf>
    <xf numFmtId="41" fontId="2" fillId="0" borderId="0" xfId="2" applyNumberFormat="1" applyFont="1">
      <alignment vertical="center"/>
    </xf>
    <xf numFmtId="0" fontId="0" fillId="0" borderId="64" xfId="0" applyNumberFormat="1" applyBorder="1">
      <alignment vertical="center"/>
    </xf>
    <xf numFmtId="41" fontId="17" fillId="0" borderId="0" xfId="2" applyNumberFormat="1">
      <alignment vertical="center"/>
    </xf>
    <xf numFmtId="43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9" fillId="0" borderId="66" xfId="0" applyNumberFormat="1" applyFont="1" applyBorder="1" applyAlignment="1">
      <alignment horizontal="left" vertical="center" wrapText="1"/>
    </xf>
    <xf numFmtId="49" fontId="9" fillId="0" borderId="55" xfId="2" applyNumberFormat="1" applyFont="1" applyBorder="1" applyAlignment="1">
      <alignment vertical="center" wrapText="1"/>
    </xf>
    <xf numFmtId="49" fontId="9" fillId="0" borderId="80" xfId="2" applyNumberFormat="1" applyFont="1" applyBorder="1" applyAlignment="1">
      <alignment vertical="center" wrapText="1"/>
    </xf>
    <xf numFmtId="0" fontId="2" fillId="0" borderId="0" xfId="0" applyNumberFormat="1" applyFont="1" applyAlignment="1">
      <alignment vertical="center" wrapText="1"/>
    </xf>
    <xf numFmtId="41" fontId="6" fillId="0" borderId="0" xfId="0" applyNumberFormat="1" applyFont="1" applyAlignment="1">
      <alignment vertical="center"/>
    </xf>
    <xf numFmtId="41" fontId="6" fillId="0" borderId="0" xfId="2" applyNumberFormat="1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41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12" fillId="0" borderId="0" xfId="0" applyNumberFormat="1" applyFont="1" applyAlignment="1">
      <alignment horizontal="center" vertical="center"/>
    </xf>
    <xf numFmtId="41" fontId="6" fillId="0" borderId="0" xfId="2" applyNumberFormat="1" applyFont="1" applyAlignment="1">
      <alignment horizontal="left" vertical="center"/>
    </xf>
    <xf numFmtId="41" fontId="6" fillId="0" borderId="0" xfId="2" applyNumberFormat="1" applyFont="1" applyAlignment="1">
      <alignment horizontal="center" vertical="center"/>
    </xf>
    <xf numFmtId="0" fontId="9" fillId="0" borderId="59" xfId="0" applyNumberFormat="1" applyFont="1" applyBorder="1" applyAlignment="1">
      <alignment horizontal="left" vertical="center"/>
    </xf>
    <xf numFmtId="0" fontId="9" fillId="0" borderId="38" xfId="0" applyNumberFormat="1" applyFont="1" applyBorder="1" applyAlignment="1">
      <alignment horizontal="left" vertical="center"/>
    </xf>
    <xf numFmtId="0" fontId="9" fillId="0" borderId="66" xfId="0" applyNumberFormat="1" applyFont="1" applyBorder="1" applyAlignment="1">
      <alignment horizontal="left" vertical="center" wrapText="1"/>
    </xf>
    <xf numFmtId="0" fontId="9" fillId="0" borderId="9" xfId="0" applyNumberFormat="1" applyFont="1" applyBorder="1" applyAlignment="1">
      <alignment horizontal="left" vertical="center" wrapText="1"/>
    </xf>
    <xf numFmtId="49" fontId="9" fillId="0" borderId="88" xfId="2" applyNumberFormat="1" applyFont="1" applyBorder="1" applyAlignment="1">
      <alignment horizontal="left" vertical="center" wrapText="1"/>
    </xf>
    <xf numFmtId="49" fontId="9" fillId="0" borderId="55" xfId="2" applyNumberFormat="1" applyFont="1" applyBorder="1" applyAlignment="1">
      <alignment horizontal="left" vertical="center" wrapText="1"/>
    </xf>
    <xf numFmtId="0" fontId="4" fillId="0" borderId="0" xfId="0" applyNumberFormat="1" applyFont="1" applyAlignment="1">
      <alignment horizontal="center" vertical="center" wrapText="1"/>
    </xf>
    <xf numFmtId="49" fontId="9" fillId="0" borderId="76" xfId="2" applyNumberFormat="1" applyFont="1" applyBorder="1" applyAlignment="1">
      <alignment horizontal="left" vertical="center" wrapText="1"/>
    </xf>
    <xf numFmtId="49" fontId="9" fillId="0" borderId="80" xfId="2" applyNumberFormat="1" applyFont="1" applyBorder="1" applyAlignment="1">
      <alignment horizontal="left" vertical="center" wrapText="1"/>
    </xf>
    <xf numFmtId="0" fontId="9" fillId="0" borderId="59" xfId="0" applyNumberFormat="1" applyFont="1" applyBorder="1" applyAlignment="1">
      <alignment horizontal="left" vertical="center" wrapText="1"/>
    </xf>
    <xf numFmtId="0" fontId="9" fillId="0" borderId="38" xfId="0" applyNumberFormat="1" applyFont="1" applyBorder="1" applyAlignment="1">
      <alignment horizontal="left" vertical="center" wrapText="1"/>
    </xf>
    <xf numFmtId="0" fontId="4" fillId="0" borderId="79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13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7" fillId="0" borderId="74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176" fontId="7" fillId="0" borderId="76" xfId="0" applyNumberFormat="1" applyFont="1" applyBorder="1" applyAlignment="1">
      <alignment horizontal="center" vertical="center"/>
    </xf>
    <xf numFmtId="176" fontId="7" fillId="0" borderId="55" xfId="0" applyNumberFormat="1" applyFont="1" applyBorder="1" applyAlignment="1">
      <alignment horizontal="center" vertical="center"/>
    </xf>
    <xf numFmtId="176" fontId="7" fillId="0" borderId="77" xfId="0" applyNumberFormat="1" applyFont="1" applyBorder="1" applyAlignment="1">
      <alignment horizontal="center" vertical="center"/>
    </xf>
    <xf numFmtId="0" fontId="7" fillId="0" borderId="66" xfId="0" applyNumberFormat="1" applyFont="1" applyBorder="1" applyAlignment="1">
      <alignment horizontal="center" vertical="center"/>
    </xf>
    <xf numFmtId="0" fontId="7" fillId="0" borderId="78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41" fontId="7" fillId="0" borderId="10" xfId="2" applyNumberFormat="1" applyFont="1" applyBorder="1" applyAlignment="1">
      <alignment horizontal="center" vertical="center" wrapText="1"/>
    </xf>
    <xf numFmtId="41" fontId="7" fillId="0" borderId="29" xfId="2" applyNumberFormat="1" applyFont="1" applyBorder="1" applyAlignment="1">
      <alignment horizontal="center" vertical="center" wrapText="1"/>
    </xf>
    <xf numFmtId="0" fontId="7" fillId="0" borderId="39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8" fillId="0" borderId="0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19" fillId="0" borderId="22" xfId="0" applyNumberFormat="1" applyFont="1" applyBorder="1" applyAlignment="1">
      <alignment horizontal="center" vertical="center"/>
    </xf>
    <xf numFmtId="0" fontId="19" fillId="0" borderId="2" xfId="0" applyNumberFormat="1" applyFont="1" applyBorder="1" applyAlignment="1">
      <alignment horizontal="center" vertical="center"/>
    </xf>
    <xf numFmtId="0" fontId="19" fillId="0" borderId="81" xfId="0" applyNumberFormat="1" applyFont="1" applyBorder="1" applyAlignment="1">
      <alignment horizontal="center" vertical="center"/>
    </xf>
    <xf numFmtId="41" fontId="19" fillId="0" borderId="2" xfId="2" applyNumberFormat="1" applyFont="1" applyBorder="1" applyAlignment="1">
      <alignment horizontal="center" vertical="center" wrapText="1"/>
    </xf>
    <xf numFmtId="41" fontId="19" fillId="0" borderId="12" xfId="2" applyNumberFormat="1" applyFont="1" applyBorder="1" applyAlignment="1">
      <alignment horizontal="center" vertical="center"/>
    </xf>
    <xf numFmtId="0" fontId="19" fillId="0" borderId="82" xfId="0" applyNumberFormat="1" applyFont="1" applyBorder="1" applyAlignment="1">
      <alignment horizontal="center" vertical="center"/>
    </xf>
    <xf numFmtId="0" fontId="19" fillId="0" borderId="83" xfId="0" applyNumberFormat="1" applyFont="1" applyBorder="1" applyAlignment="1">
      <alignment horizontal="center" vertical="center"/>
    </xf>
    <xf numFmtId="0" fontId="19" fillId="0" borderId="11" xfId="0" applyNumberFormat="1" applyFont="1" applyBorder="1" applyAlignment="1">
      <alignment horizontal="center" vertical="center"/>
    </xf>
    <xf numFmtId="0" fontId="19" fillId="0" borderId="13" xfId="0" applyNumberFormat="1" applyFont="1" applyBorder="1" applyAlignment="1">
      <alignment horizontal="center" vertical="center"/>
    </xf>
    <xf numFmtId="0" fontId="19" fillId="0" borderId="71" xfId="0" applyNumberFormat="1" applyFont="1" applyBorder="1" applyAlignment="1">
      <alignment horizontal="center" vertical="center"/>
    </xf>
    <xf numFmtId="41" fontId="19" fillId="0" borderId="13" xfId="2" applyNumberFormat="1" applyFont="1" applyBorder="1" applyAlignment="1">
      <alignment horizontal="center" vertical="center" wrapText="1"/>
    </xf>
    <xf numFmtId="3" fontId="19" fillId="0" borderId="6" xfId="2" applyNumberFormat="1" applyFont="1" applyBorder="1" applyAlignment="1">
      <alignment horizontal="center" vertical="center"/>
    </xf>
    <xf numFmtId="180" fontId="19" fillId="0" borderId="6" xfId="2" applyNumberFormat="1" applyFont="1" applyBorder="1" applyAlignment="1">
      <alignment horizontal="center" vertical="center"/>
    </xf>
    <xf numFmtId="0" fontId="19" fillId="0" borderId="84" xfId="0" applyNumberFormat="1" applyFont="1" applyBorder="1" applyAlignment="1">
      <alignment horizontal="center" vertical="center"/>
    </xf>
    <xf numFmtId="0" fontId="19" fillId="0" borderId="85" xfId="0" applyNumberFormat="1" applyFont="1" applyBorder="1" applyAlignment="1">
      <alignment horizontal="center" vertical="center"/>
    </xf>
    <xf numFmtId="0" fontId="19" fillId="0" borderId="47" xfId="0" applyNumberFormat="1" applyFont="1" applyBorder="1" applyAlignment="1">
      <alignment horizontal="center" vertical="center"/>
    </xf>
    <xf numFmtId="0" fontId="19" fillId="0" borderId="29" xfId="0" applyNumberFormat="1" applyFont="1" applyBorder="1" applyAlignment="1">
      <alignment horizontal="center" vertical="center"/>
    </xf>
    <xf numFmtId="0" fontId="19" fillId="0" borderId="86" xfId="0" applyNumberFormat="1" applyFont="1" applyBorder="1" applyAlignment="1">
      <alignment horizontal="center" vertical="center"/>
    </xf>
    <xf numFmtId="41" fontId="19" fillId="0" borderId="29" xfId="2" applyNumberFormat="1" applyFont="1" applyBorder="1" applyAlignment="1">
      <alignment horizontal="center" vertical="center"/>
    </xf>
    <xf numFmtId="3" fontId="19" fillId="0" borderId="29" xfId="2" applyNumberFormat="1" applyFont="1" applyBorder="1" applyAlignment="1">
      <alignment horizontal="right" vertical="center"/>
    </xf>
    <xf numFmtId="180" fontId="19" fillId="0" borderId="29" xfId="2" applyNumberFormat="1" applyFont="1" applyBorder="1" applyAlignment="1">
      <alignment horizontal="right" vertical="center"/>
    </xf>
    <xf numFmtId="0" fontId="21" fillId="0" borderId="30" xfId="0" applyNumberFormat="1" applyFont="1" applyBorder="1">
      <alignment vertical="center"/>
    </xf>
    <xf numFmtId="0" fontId="21" fillId="0" borderId="30" xfId="0" applyNumberFormat="1" applyFont="1" applyBorder="1" applyAlignment="1">
      <alignment horizontal="center" vertical="center"/>
    </xf>
    <xf numFmtId="0" fontId="22" fillId="0" borderId="30" xfId="0" applyNumberFormat="1" applyFont="1" applyBorder="1" applyAlignment="1">
      <alignment vertical="center" wrapText="1"/>
    </xf>
    <xf numFmtId="41" fontId="23" fillId="0" borderId="30" xfId="0" applyNumberFormat="1" applyFont="1" applyBorder="1" applyAlignment="1">
      <alignment vertical="center" shrinkToFit="1"/>
    </xf>
    <xf numFmtId="0" fontId="23" fillId="0" borderId="31" xfId="0" applyNumberFormat="1" applyFont="1" applyBorder="1">
      <alignment vertical="center"/>
    </xf>
    <xf numFmtId="0" fontId="24" fillId="0" borderId="3" xfId="0" applyNumberFormat="1" applyFont="1" applyBorder="1" applyAlignment="1">
      <alignment horizontal="center" vertical="center"/>
    </xf>
    <xf numFmtId="0" fontId="24" fillId="0" borderId="5" xfId="0" applyNumberFormat="1" applyFont="1" applyBorder="1" applyAlignment="1">
      <alignment horizontal="center" vertical="center"/>
    </xf>
    <xf numFmtId="0" fontId="24" fillId="0" borderId="36" xfId="0" applyNumberFormat="1" applyFont="1" applyBorder="1" applyAlignment="1">
      <alignment horizontal="center" vertical="center"/>
    </xf>
    <xf numFmtId="41" fontId="24" fillId="0" borderId="5" xfId="2" applyNumberFormat="1" applyFont="1" applyBorder="1" applyAlignment="1">
      <alignment horizontal="center" vertical="center"/>
    </xf>
    <xf numFmtId="41" fontId="24" fillId="0" borderId="32" xfId="2" applyNumberFormat="1" applyFont="1" applyBorder="1" applyAlignment="1">
      <alignment horizontal="center" vertical="center"/>
    </xf>
    <xf numFmtId="3" fontId="24" fillId="0" borderId="15" xfId="2" applyNumberFormat="1" applyFont="1" applyBorder="1" applyAlignment="1">
      <alignment horizontal="right" vertical="center"/>
    </xf>
    <xf numFmtId="180" fontId="24" fillId="0" borderId="15" xfId="2" applyNumberFormat="1" applyFont="1" applyBorder="1" applyAlignment="1">
      <alignment horizontal="right" vertical="center"/>
    </xf>
    <xf numFmtId="0" fontId="21" fillId="0" borderId="0" xfId="0" applyNumberFormat="1" applyFont="1">
      <alignment vertical="center"/>
    </xf>
    <xf numFmtId="0" fontId="21" fillId="0" borderId="0" xfId="0" applyNumberFormat="1" applyFont="1" applyAlignment="1">
      <alignment horizontal="center" vertical="center"/>
    </xf>
    <xf numFmtId="41" fontId="23" fillId="0" borderId="0" xfId="0" applyNumberFormat="1" applyFont="1">
      <alignment vertical="center"/>
    </xf>
    <xf numFmtId="0" fontId="23" fillId="0" borderId="28" xfId="0" applyNumberFormat="1" applyFont="1" applyBorder="1">
      <alignment vertical="center"/>
    </xf>
    <xf numFmtId="0" fontId="24" fillId="0" borderId="10" xfId="0" applyNumberFormat="1" applyFont="1" applyBorder="1" applyAlignment="1">
      <alignment horizontal="center" vertical="center" shrinkToFit="1"/>
    </xf>
    <xf numFmtId="0" fontId="25" fillId="0" borderId="35" xfId="0" applyNumberFormat="1" applyFont="1" applyBorder="1" applyAlignment="1">
      <alignment horizontal="center" vertical="center"/>
    </xf>
    <xf numFmtId="41" fontId="25" fillId="0" borderId="10" xfId="2" applyNumberFormat="1" applyFont="1" applyBorder="1" applyAlignment="1">
      <alignment horizontal="center" vertical="center"/>
    </xf>
    <xf numFmtId="41" fontId="25" fillId="0" borderId="45" xfId="2" applyNumberFormat="1" applyFont="1" applyBorder="1" applyAlignment="1">
      <alignment horizontal="center" vertical="center"/>
    </xf>
    <xf numFmtId="3" fontId="25" fillId="0" borderId="9" xfId="2" applyNumberFormat="1" applyFont="1" applyBorder="1" applyAlignment="1">
      <alignment horizontal="right" vertical="center"/>
    </xf>
    <xf numFmtId="180" fontId="25" fillId="0" borderId="9" xfId="2" applyNumberFormat="1" applyFont="1" applyBorder="1" applyAlignment="1">
      <alignment horizontal="right" vertical="center"/>
    </xf>
    <xf numFmtId="0" fontId="21" fillId="0" borderId="33" xfId="0" applyNumberFormat="1" applyFont="1" applyBorder="1">
      <alignment vertical="center"/>
    </xf>
    <xf numFmtId="0" fontId="21" fillId="0" borderId="33" xfId="0" applyNumberFormat="1" applyFont="1" applyBorder="1" applyAlignment="1">
      <alignment horizontal="center" vertical="center"/>
    </xf>
    <xf numFmtId="41" fontId="20" fillId="0" borderId="33" xfId="0" applyNumberFormat="1" applyFont="1" applyBorder="1">
      <alignment vertical="center"/>
    </xf>
    <xf numFmtId="0" fontId="20" fillId="0" borderId="34" xfId="0" applyNumberFormat="1" applyFont="1" applyBorder="1">
      <alignment vertical="center"/>
    </xf>
    <xf numFmtId="0" fontId="25" fillId="0" borderId="3" xfId="0" applyNumberFormat="1" applyFont="1" applyBorder="1" applyAlignment="1">
      <alignment horizontal="center" vertical="center"/>
    </xf>
    <xf numFmtId="0" fontId="24" fillId="0" borderId="5" xfId="0" applyNumberFormat="1" applyFont="1" applyBorder="1" applyAlignment="1">
      <alignment horizontal="center" vertical="center" shrinkToFit="1"/>
    </xf>
    <xf numFmtId="0" fontId="25" fillId="0" borderId="10" xfId="0" applyNumberFormat="1" applyFont="1" applyBorder="1" applyAlignment="1">
      <alignment horizontal="center" vertical="center" wrapText="1"/>
    </xf>
    <xf numFmtId="178" fontId="25" fillId="0" borderId="10" xfId="2" applyNumberFormat="1" applyFont="1" applyBorder="1" applyAlignment="1">
      <alignment horizontal="right" vertical="center"/>
    </xf>
    <xf numFmtId="3" fontId="25" fillId="0" borderId="10" xfId="2" applyNumberFormat="1" applyFont="1" applyBorder="1" applyAlignment="1">
      <alignment horizontal="right" vertical="center"/>
    </xf>
    <xf numFmtId="180" fontId="25" fillId="0" borderId="10" xfId="2" applyNumberFormat="1" applyFont="1" applyBorder="1" applyAlignment="1">
      <alignment horizontal="right" vertical="center"/>
    </xf>
    <xf numFmtId="0" fontId="20" fillId="0" borderId="35" xfId="0" applyNumberFormat="1" applyFont="1" applyBorder="1" applyAlignment="1">
      <alignment horizontal="left" vertical="center"/>
    </xf>
    <xf numFmtId="41" fontId="20" fillId="0" borderId="33" xfId="2" applyNumberFormat="1" applyFont="1" applyBorder="1">
      <alignment vertical="center"/>
    </xf>
    <xf numFmtId="0" fontId="20" fillId="0" borderId="33" xfId="0" applyNumberFormat="1" applyFont="1" applyBorder="1" applyAlignment="1">
      <alignment horizontal="center" vertical="center"/>
    </xf>
    <xf numFmtId="0" fontId="20" fillId="0" borderId="33" xfId="0" applyNumberFormat="1" applyFont="1" applyBorder="1" applyAlignment="1">
      <alignment horizontal="center" vertical="center"/>
    </xf>
    <xf numFmtId="0" fontId="25" fillId="0" borderId="5" xfId="0" applyNumberFormat="1" applyFont="1" applyBorder="1" applyAlignment="1">
      <alignment horizontal="center" vertical="center"/>
    </xf>
    <xf numFmtId="0" fontId="25" fillId="0" borderId="5" xfId="0" applyNumberFormat="1" applyFont="1" applyBorder="1" applyAlignment="1">
      <alignment horizontal="center" vertical="center" wrapText="1"/>
    </xf>
    <xf numFmtId="178" fontId="25" fillId="0" borderId="5" xfId="2" applyNumberFormat="1" applyFont="1" applyBorder="1" applyAlignment="1">
      <alignment horizontal="right" vertical="center"/>
    </xf>
    <xf numFmtId="3" fontId="25" fillId="0" borderId="5" xfId="2" applyNumberFormat="1" applyFont="1" applyBorder="1" applyAlignment="1">
      <alignment horizontal="right" vertical="center"/>
    </xf>
    <xf numFmtId="180" fontId="25" fillId="0" borderId="5" xfId="2" applyNumberFormat="1" applyFont="1" applyBorder="1" applyAlignment="1">
      <alignment horizontal="right" vertical="center"/>
    </xf>
    <xf numFmtId="0" fontId="20" fillId="0" borderId="36" xfId="0" applyNumberFormat="1" applyFont="1" applyBorder="1" applyAlignment="1">
      <alignment horizontal="left" vertical="center"/>
    </xf>
    <xf numFmtId="41" fontId="20" fillId="0" borderId="0" xfId="4" applyNumberFormat="1" applyFont="1">
      <alignment vertical="center"/>
    </xf>
    <xf numFmtId="0" fontId="20" fillId="0" borderId="0" xfId="0" applyNumberFormat="1" applyFont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0" fillId="0" borderId="0" xfId="0" quotePrefix="1" applyNumberFormat="1" applyFont="1" applyAlignment="1">
      <alignment horizontal="center" vertical="center"/>
    </xf>
    <xf numFmtId="0" fontId="20" fillId="0" borderId="28" xfId="0" applyNumberFormat="1" applyFont="1" applyBorder="1">
      <alignment vertical="center"/>
    </xf>
    <xf numFmtId="0" fontId="25" fillId="0" borderId="4" xfId="0" applyNumberFormat="1" applyFont="1" applyBorder="1" applyAlignment="1">
      <alignment horizontal="center" vertical="center" wrapText="1"/>
    </xf>
    <xf numFmtId="178" fontId="25" fillId="0" borderId="4" xfId="2" applyNumberFormat="1" applyFont="1" applyBorder="1" applyAlignment="1">
      <alignment horizontal="right" vertical="center"/>
    </xf>
    <xf numFmtId="3" fontId="25" fillId="0" borderId="4" xfId="2" applyNumberFormat="1" applyFont="1" applyBorder="1" applyAlignment="1">
      <alignment horizontal="right" vertical="center"/>
    </xf>
    <xf numFmtId="180" fontId="25" fillId="0" borderId="4" xfId="2" applyNumberFormat="1" applyFont="1" applyBorder="1" applyAlignment="1">
      <alignment horizontal="right" vertical="center"/>
    </xf>
    <xf numFmtId="0" fontId="25" fillId="0" borderId="10" xfId="0" applyNumberFormat="1" applyFont="1" applyBorder="1" applyAlignment="1">
      <alignment horizontal="center" vertical="center"/>
    </xf>
    <xf numFmtId="180" fontId="20" fillId="0" borderId="10" xfId="2" applyNumberFormat="1" applyFont="1" applyBorder="1" applyAlignment="1">
      <alignment horizontal="right" vertical="center"/>
    </xf>
    <xf numFmtId="0" fontId="26" fillId="0" borderId="33" xfId="0" applyNumberFormat="1" applyFont="1" applyBorder="1" applyAlignment="1">
      <alignment horizontal="center" vertical="center"/>
    </xf>
    <xf numFmtId="41" fontId="20" fillId="0" borderId="33" xfId="4" applyNumberFormat="1" applyFont="1" applyBorder="1">
      <alignment vertical="center"/>
    </xf>
    <xf numFmtId="0" fontId="25" fillId="0" borderId="5" xfId="0" applyNumberFormat="1" applyFont="1" applyBorder="1" applyAlignment="1">
      <alignment horizontal="center" vertical="center"/>
    </xf>
    <xf numFmtId="180" fontId="20" fillId="0" borderId="5" xfId="2" applyNumberFormat="1" applyFont="1" applyBorder="1" applyAlignment="1">
      <alignment horizontal="right" vertical="center"/>
    </xf>
    <xf numFmtId="41" fontId="20" fillId="0" borderId="0" xfId="2" applyNumberFormat="1" applyFont="1">
      <alignment vertical="center"/>
    </xf>
    <xf numFmtId="0" fontId="25" fillId="0" borderId="4" xfId="0" applyNumberFormat="1" applyFont="1" applyBorder="1" applyAlignment="1">
      <alignment horizontal="center" vertical="center"/>
    </xf>
    <xf numFmtId="180" fontId="20" fillId="0" borderId="4" xfId="2" applyNumberFormat="1" applyFont="1" applyBorder="1" applyAlignment="1">
      <alignment horizontal="right" vertical="center"/>
    </xf>
    <xf numFmtId="0" fontId="24" fillId="0" borderId="23" xfId="0" applyNumberFormat="1" applyFont="1" applyBorder="1" applyAlignment="1">
      <alignment horizontal="center" vertical="center" shrinkToFit="1"/>
    </xf>
    <xf numFmtId="0" fontId="24" fillId="0" borderId="9" xfId="0" applyNumberFormat="1" applyFont="1" applyBorder="1" applyAlignment="1">
      <alignment horizontal="center" vertical="center"/>
    </xf>
    <xf numFmtId="0" fontId="24" fillId="0" borderId="20" xfId="0" applyNumberFormat="1" applyFont="1" applyBorder="1" applyAlignment="1">
      <alignment horizontal="center" vertical="center"/>
    </xf>
    <xf numFmtId="41" fontId="24" fillId="0" borderId="9" xfId="2" applyNumberFormat="1" applyFont="1" applyBorder="1" applyAlignment="1">
      <alignment horizontal="center" vertical="center"/>
    </xf>
    <xf numFmtId="41" fontId="24" fillId="0" borderId="38" xfId="2" applyNumberFormat="1" applyFont="1" applyBorder="1" applyAlignment="1">
      <alignment horizontal="center" vertical="center"/>
    </xf>
    <xf numFmtId="3" fontId="24" fillId="0" borderId="9" xfId="2" applyNumberFormat="1" applyFont="1" applyBorder="1" applyAlignment="1">
      <alignment horizontal="right" vertical="center"/>
    </xf>
    <xf numFmtId="180" fontId="24" fillId="0" borderId="9" xfId="2" applyNumberFormat="1" applyFont="1" applyBorder="1" applyAlignment="1">
      <alignment horizontal="right" vertical="center"/>
    </xf>
    <xf numFmtId="0" fontId="20" fillId="0" borderId="39" xfId="0" applyNumberFormat="1" applyFont="1" applyBorder="1">
      <alignment vertical="center"/>
    </xf>
    <xf numFmtId="0" fontId="20" fillId="0" borderId="39" xfId="0" applyNumberFormat="1" applyFont="1" applyBorder="1" applyAlignment="1">
      <alignment horizontal="center" vertical="center"/>
    </xf>
    <xf numFmtId="41" fontId="23" fillId="0" borderId="39" xfId="0" applyNumberFormat="1" applyFont="1" applyBorder="1">
      <alignment vertical="center"/>
    </xf>
    <xf numFmtId="0" fontId="23" fillId="0" borderId="40" xfId="0" applyNumberFormat="1" applyFont="1" applyBorder="1">
      <alignment vertical="center"/>
    </xf>
    <xf numFmtId="0" fontId="25" fillId="0" borderId="36" xfId="0" applyNumberFormat="1" applyFont="1" applyBorder="1" applyAlignment="1">
      <alignment horizontal="center" vertical="center"/>
    </xf>
    <xf numFmtId="41" fontId="25" fillId="0" borderId="5" xfId="2" applyNumberFormat="1" applyFont="1" applyBorder="1" applyAlignment="1">
      <alignment horizontal="center" vertical="center"/>
    </xf>
    <xf numFmtId="41" fontId="25" fillId="0" borderId="67" xfId="2" applyNumberFormat="1" applyFont="1" applyBorder="1" applyAlignment="1">
      <alignment horizontal="center" vertical="center"/>
    </xf>
    <xf numFmtId="3" fontId="25" fillId="0" borderId="4" xfId="2" applyNumberFormat="1" applyFont="1" applyBorder="1" applyAlignment="1">
      <alignment horizontal="right" vertical="center"/>
    </xf>
    <xf numFmtId="0" fontId="20" fillId="0" borderId="0" xfId="0" applyNumberFormat="1" applyFont="1">
      <alignment vertical="center"/>
    </xf>
    <xf numFmtId="41" fontId="20" fillId="0" borderId="0" xfId="0" applyNumberFormat="1" applyFont="1">
      <alignment vertical="center"/>
    </xf>
    <xf numFmtId="41" fontId="25" fillId="0" borderId="10" xfId="2" applyNumberFormat="1" applyFont="1" applyBorder="1" applyAlignment="1">
      <alignment horizontal="center" vertical="center"/>
    </xf>
    <xf numFmtId="0" fontId="23" fillId="0" borderId="35" xfId="0" applyNumberFormat="1" applyFont="1" applyBorder="1" applyAlignment="1">
      <alignment horizontal="center" vertical="center"/>
    </xf>
    <xf numFmtId="0" fontId="23" fillId="0" borderId="33" xfId="0" applyNumberFormat="1" applyFont="1" applyBorder="1" applyAlignment="1">
      <alignment horizontal="center" vertical="center"/>
    </xf>
    <xf numFmtId="41" fontId="20" fillId="0" borderId="33" xfId="0" applyNumberFormat="1" applyFont="1" applyBorder="1" applyAlignment="1">
      <alignment horizontal="center" vertical="center"/>
    </xf>
    <xf numFmtId="41" fontId="25" fillId="0" borderId="5" xfId="2" applyNumberFormat="1" applyFont="1" applyBorder="1" applyAlignment="1">
      <alignment horizontal="center" vertical="center"/>
    </xf>
    <xf numFmtId="0" fontId="20" fillId="0" borderId="36" xfId="0" applyNumberFormat="1" applyFont="1" applyBorder="1" applyAlignment="1">
      <alignment horizontal="left" vertical="center" shrinkToFit="1"/>
    </xf>
    <xf numFmtId="41" fontId="20" fillId="0" borderId="0" xfId="4" applyNumberFormat="1" applyFont="1" applyBorder="1">
      <alignment vertical="center"/>
    </xf>
    <xf numFmtId="0" fontId="20" fillId="0" borderId="0" xfId="0" applyNumberFormat="1" applyFont="1" applyBorder="1" applyAlignment="1">
      <alignment horizontal="center" vertical="center"/>
    </xf>
    <xf numFmtId="0" fontId="26" fillId="0" borderId="0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 shrinkToFit="1"/>
    </xf>
    <xf numFmtId="0" fontId="20" fillId="0" borderId="0" xfId="0" quotePrefix="1" applyNumberFormat="1" applyFont="1" applyBorder="1" applyAlignment="1">
      <alignment horizontal="center" vertical="center"/>
    </xf>
    <xf numFmtId="0" fontId="24" fillId="0" borderId="5" xfId="0" applyNumberFormat="1" applyFont="1" applyBorder="1" applyAlignment="1">
      <alignment horizontal="center" vertical="center"/>
    </xf>
    <xf numFmtId="0" fontId="24" fillId="0" borderId="41" xfId="0" applyNumberFormat="1" applyFont="1" applyBorder="1" applyAlignment="1">
      <alignment horizontal="center" vertical="center"/>
    </xf>
    <xf numFmtId="0" fontId="24" fillId="0" borderId="4" xfId="0" applyNumberFormat="1" applyFont="1" applyBorder="1" applyAlignment="1">
      <alignment horizontal="center" vertical="center"/>
    </xf>
    <xf numFmtId="41" fontId="25" fillId="0" borderId="4" xfId="2" applyNumberFormat="1" applyFont="1" applyBorder="1" applyAlignment="1">
      <alignment horizontal="center" vertical="center"/>
    </xf>
    <xf numFmtId="0" fontId="20" fillId="0" borderId="44" xfId="0" applyNumberFormat="1" applyFont="1" applyBorder="1" applyAlignment="1">
      <alignment horizontal="left" vertical="center" shrinkToFit="1"/>
    </xf>
    <xf numFmtId="41" fontId="20" fillId="0" borderId="37" xfId="4" applyNumberFormat="1" applyFont="1" applyBorder="1">
      <alignment vertical="center"/>
    </xf>
    <xf numFmtId="0" fontId="20" fillId="0" borderId="37" xfId="0" applyNumberFormat="1" applyFont="1" applyBorder="1" applyAlignment="1">
      <alignment horizontal="center" vertical="center"/>
    </xf>
    <xf numFmtId="0" fontId="26" fillId="0" borderId="37" xfId="0" applyNumberFormat="1" applyFont="1" applyBorder="1" applyAlignment="1">
      <alignment horizontal="center" vertical="center"/>
    </xf>
    <xf numFmtId="0" fontId="20" fillId="0" borderId="37" xfId="0" quotePrefix="1" applyNumberFormat="1" applyFont="1" applyBorder="1" applyAlignment="1">
      <alignment horizontal="center" vertical="center"/>
    </xf>
    <xf numFmtId="0" fontId="20" fillId="0" borderId="42" xfId="0" applyNumberFormat="1" applyFont="1" applyBorder="1">
      <alignment vertical="center"/>
    </xf>
    <xf numFmtId="178" fontId="24" fillId="0" borderId="38" xfId="2" applyNumberFormat="1" applyFont="1" applyBorder="1" applyAlignment="1">
      <alignment horizontal="right" vertical="center"/>
    </xf>
    <xf numFmtId="178" fontId="24" fillId="0" borderId="9" xfId="2" applyNumberFormat="1" applyFont="1" applyBorder="1" applyAlignment="1">
      <alignment horizontal="right" vertical="center"/>
    </xf>
    <xf numFmtId="0" fontId="23" fillId="0" borderId="39" xfId="0" applyNumberFormat="1" applyFont="1" applyBorder="1">
      <alignment vertical="center"/>
    </xf>
    <xf numFmtId="0" fontId="23" fillId="0" borderId="39" xfId="0" applyNumberFormat="1" applyFont="1" applyBorder="1" applyAlignment="1">
      <alignment horizontal="center" vertical="center"/>
    </xf>
    <xf numFmtId="0" fontId="25" fillId="0" borderId="20" xfId="0" applyNumberFormat="1" applyFont="1" applyBorder="1" applyAlignment="1">
      <alignment horizontal="center" vertical="center"/>
    </xf>
    <xf numFmtId="41" fontId="25" fillId="0" borderId="9" xfId="2" applyNumberFormat="1" applyFont="1" applyBorder="1" applyAlignment="1">
      <alignment horizontal="center" vertical="center"/>
    </xf>
    <xf numFmtId="178" fontId="25" fillId="0" borderId="38" xfId="2" applyNumberFormat="1" applyFont="1" applyBorder="1" applyAlignment="1">
      <alignment horizontal="right" vertical="center"/>
    </xf>
    <xf numFmtId="178" fontId="25" fillId="0" borderId="9" xfId="2" applyNumberFormat="1" applyFont="1" applyBorder="1" applyAlignment="1">
      <alignment horizontal="right" vertical="center"/>
    </xf>
    <xf numFmtId="0" fontId="20" fillId="0" borderId="20" xfId="0" applyNumberFormat="1" applyFont="1" applyBorder="1">
      <alignment vertical="center"/>
    </xf>
    <xf numFmtId="41" fontId="20" fillId="0" borderId="39" xfId="0" applyNumberFormat="1" applyFont="1" applyBorder="1">
      <alignment vertical="center"/>
    </xf>
    <xf numFmtId="0" fontId="20" fillId="0" borderId="40" xfId="0" applyNumberFormat="1" applyFont="1" applyBorder="1">
      <alignment vertical="center"/>
    </xf>
    <xf numFmtId="0" fontId="25" fillId="0" borderId="35" xfId="0" applyNumberFormat="1" applyFont="1" applyBorder="1" applyAlignment="1">
      <alignment horizontal="center" vertical="center"/>
    </xf>
    <xf numFmtId="178" fontId="25" fillId="0" borderId="45" xfId="2" applyNumberFormat="1" applyFont="1" applyBorder="1" applyAlignment="1">
      <alignment horizontal="right" vertical="center"/>
    </xf>
    <xf numFmtId="178" fontId="25" fillId="0" borderId="0" xfId="2" applyNumberFormat="1" applyFont="1" applyAlignment="1">
      <alignment vertical="center"/>
    </xf>
    <xf numFmtId="179" fontId="25" fillId="0" borderId="10" xfId="2" applyNumberFormat="1" applyFont="1" applyBorder="1" applyAlignment="1">
      <alignment horizontal="right" vertical="center"/>
    </xf>
    <xf numFmtId="0" fontId="20" fillId="0" borderId="36" xfId="0" applyNumberFormat="1" applyFont="1" applyBorder="1">
      <alignment vertical="center"/>
    </xf>
    <xf numFmtId="0" fontId="25" fillId="0" borderId="41" xfId="0" applyNumberFormat="1" applyFont="1" applyBorder="1" applyAlignment="1">
      <alignment horizontal="center" vertical="center"/>
    </xf>
    <xf numFmtId="0" fontId="25" fillId="0" borderId="44" xfId="0" applyNumberFormat="1" applyFont="1" applyBorder="1" applyAlignment="1">
      <alignment horizontal="center" vertical="center"/>
    </xf>
    <xf numFmtId="0" fontId="25" fillId="0" borderId="44" xfId="0" applyNumberFormat="1" applyFont="1" applyBorder="1" applyAlignment="1">
      <alignment horizontal="center" vertical="center"/>
    </xf>
    <xf numFmtId="178" fontId="25" fillId="0" borderId="67" xfId="2" applyNumberFormat="1" applyFont="1" applyBorder="1" applyAlignment="1">
      <alignment horizontal="right" vertical="center"/>
    </xf>
    <xf numFmtId="178" fontId="25" fillId="0" borderId="37" xfId="2" applyNumberFormat="1" applyFont="1" applyBorder="1" applyAlignment="1">
      <alignment vertical="center"/>
    </xf>
    <xf numFmtId="179" fontId="25" fillId="0" borderId="4" xfId="2" applyNumberFormat="1" applyFont="1" applyBorder="1" applyAlignment="1">
      <alignment horizontal="right" vertical="center"/>
    </xf>
    <xf numFmtId="0" fontId="20" fillId="0" borderId="44" xfId="0" applyNumberFormat="1" applyFont="1" applyBorder="1" applyAlignment="1">
      <alignment horizontal="left" vertical="center"/>
    </xf>
    <xf numFmtId="41" fontId="20" fillId="0" borderId="37" xfId="2" applyNumberFormat="1" applyFont="1" applyBorder="1">
      <alignment vertical="center"/>
    </xf>
    <xf numFmtId="0" fontId="24" fillId="0" borderId="23" xfId="0" applyNumberFormat="1" applyFont="1" applyBorder="1" applyAlignment="1">
      <alignment horizontal="center" vertical="center"/>
    </xf>
    <xf numFmtId="0" fontId="24" fillId="0" borderId="39" xfId="0" applyNumberFormat="1" applyFont="1" applyBorder="1" applyAlignment="1">
      <alignment horizontal="center" vertical="center"/>
    </xf>
    <xf numFmtId="41" fontId="25" fillId="0" borderId="32" xfId="2" applyNumberFormat="1" applyFont="1" applyBorder="1" applyAlignment="1">
      <alignment horizontal="center" vertical="center"/>
    </xf>
    <xf numFmtId="0" fontId="25" fillId="0" borderId="35" xfId="0" applyNumberFormat="1" applyFont="1" applyBorder="1" applyAlignment="1">
      <alignment horizontal="center" vertical="center" wrapText="1"/>
    </xf>
    <xf numFmtId="0" fontId="20" fillId="0" borderId="33" xfId="0" applyNumberFormat="1" applyFont="1" applyBorder="1">
      <alignment vertical="center"/>
    </xf>
    <xf numFmtId="0" fontId="25" fillId="0" borderId="36" xfId="0" applyNumberFormat="1" applyFont="1" applyBorder="1" applyAlignment="1">
      <alignment horizontal="center" vertical="center"/>
    </xf>
    <xf numFmtId="178" fontId="25" fillId="0" borderId="32" xfId="2" applyNumberFormat="1" applyFont="1" applyBorder="1" applyAlignment="1">
      <alignment horizontal="right" vertical="center"/>
    </xf>
    <xf numFmtId="41" fontId="20" fillId="0" borderId="0" xfId="4" applyNumberFormat="1" applyFont="1" applyAlignment="1">
      <alignment horizontal="center" vertical="center"/>
    </xf>
    <xf numFmtId="41" fontId="25" fillId="0" borderId="45" xfId="2" applyNumberFormat="1" applyFont="1" applyBorder="1" applyAlignment="1">
      <alignment horizontal="center" vertical="center"/>
    </xf>
    <xf numFmtId="0" fontId="23" fillId="0" borderId="73" xfId="0" applyNumberFormat="1" applyFont="1" applyBorder="1" applyAlignment="1">
      <alignment horizontal="left" vertical="center"/>
    </xf>
    <xf numFmtId="41" fontId="20" fillId="0" borderId="62" xfId="2" applyNumberFormat="1" applyFont="1" applyBorder="1">
      <alignment vertical="center"/>
    </xf>
    <xf numFmtId="0" fontId="20" fillId="0" borderId="62" xfId="0" applyNumberFormat="1" applyFont="1" applyBorder="1" applyAlignment="1">
      <alignment horizontal="center" vertical="center"/>
    </xf>
    <xf numFmtId="0" fontId="20" fillId="0" borderId="62" xfId="0" applyNumberFormat="1" applyFont="1" applyBorder="1" applyAlignment="1">
      <alignment horizontal="center" vertical="center"/>
    </xf>
    <xf numFmtId="0" fontId="20" fillId="0" borderId="63" xfId="0" applyNumberFormat="1" applyFont="1" applyBorder="1">
      <alignment vertical="center"/>
    </xf>
    <xf numFmtId="41" fontId="25" fillId="0" borderId="32" xfId="2" applyNumberFormat="1" applyFont="1" applyBorder="1" applyAlignment="1">
      <alignment horizontal="center" vertical="center"/>
    </xf>
    <xf numFmtId="0" fontId="20" fillId="2" borderId="68" xfId="0" applyNumberFormat="1" applyFont="1" applyFill="1" applyBorder="1" applyAlignment="1">
      <alignment horizontal="left" vertical="center"/>
    </xf>
    <xf numFmtId="41" fontId="20" fillId="2" borderId="69" xfId="4" applyNumberFormat="1" applyFont="1" applyFill="1" applyBorder="1">
      <alignment vertical="center"/>
    </xf>
    <xf numFmtId="0" fontId="20" fillId="2" borderId="69" xfId="0" applyNumberFormat="1" applyFont="1" applyFill="1" applyBorder="1" applyAlignment="1">
      <alignment horizontal="center" vertical="center"/>
    </xf>
    <xf numFmtId="0" fontId="26" fillId="2" borderId="69" xfId="0" applyNumberFormat="1" applyFont="1" applyFill="1" applyBorder="1" applyAlignment="1">
      <alignment horizontal="center" vertical="center"/>
    </xf>
    <xf numFmtId="0" fontId="20" fillId="2" borderId="69" xfId="0" quotePrefix="1" applyNumberFormat="1" applyFont="1" applyFill="1" applyBorder="1" applyAlignment="1">
      <alignment horizontal="center" vertical="center"/>
    </xf>
    <xf numFmtId="0" fontId="20" fillId="2" borderId="70" xfId="0" applyNumberFormat="1" applyFont="1" applyFill="1" applyBorder="1">
      <alignment vertical="center"/>
    </xf>
    <xf numFmtId="41" fontId="25" fillId="0" borderId="67" xfId="2" applyNumberFormat="1" applyFont="1" applyBorder="1" applyAlignment="1">
      <alignment horizontal="center" vertical="center"/>
    </xf>
    <xf numFmtId="41" fontId="25" fillId="0" borderId="10" xfId="2" applyNumberFormat="1" applyFont="1" applyBorder="1" applyAlignment="1">
      <alignment horizontal="right" vertical="center"/>
    </xf>
    <xf numFmtId="41" fontId="25" fillId="0" borderId="5" xfId="2" applyNumberFormat="1" applyFont="1" applyBorder="1" applyAlignment="1">
      <alignment horizontal="right" vertical="center"/>
    </xf>
    <xf numFmtId="0" fontId="23" fillId="0" borderId="35" xfId="0" applyNumberFormat="1" applyFont="1" applyBorder="1" applyAlignment="1">
      <alignment horizontal="left" vertical="center"/>
    </xf>
    <xf numFmtId="0" fontId="20" fillId="0" borderId="0" xfId="0" applyNumberFormat="1" applyFont="1" applyBorder="1" applyAlignment="1">
      <alignment horizontal="left" vertical="center"/>
    </xf>
    <xf numFmtId="0" fontId="25" fillId="0" borderId="13" xfId="0" applyNumberFormat="1" applyFont="1" applyBorder="1" applyAlignment="1">
      <alignment horizontal="center" vertical="center"/>
    </xf>
    <xf numFmtId="0" fontId="25" fillId="0" borderId="71" xfId="0" applyNumberFormat="1" applyFont="1" applyBorder="1" applyAlignment="1">
      <alignment horizontal="center" vertical="center"/>
    </xf>
    <xf numFmtId="41" fontId="25" fillId="0" borderId="13" xfId="2" applyNumberFormat="1" applyFont="1" applyBorder="1" applyAlignment="1">
      <alignment horizontal="center" vertical="center"/>
    </xf>
    <xf numFmtId="178" fontId="25" fillId="0" borderId="84" xfId="2" applyNumberFormat="1" applyFont="1" applyBorder="1" applyAlignment="1">
      <alignment horizontal="right" vertical="center"/>
    </xf>
    <xf numFmtId="3" fontId="25" fillId="0" borderId="13" xfId="2" applyNumberFormat="1" applyFont="1" applyBorder="1" applyAlignment="1">
      <alignment horizontal="right" vertical="center"/>
    </xf>
    <xf numFmtId="180" fontId="25" fillId="0" borderId="13" xfId="2" applyNumberFormat="1" applyFont="1" applyBorder="1" applyAlignment="1">
      <alignment horizontal="right" vertical="center"/>
    </xf>
    <xf numFmtId="0" fontId="20" fillId="0" borderId="7" xfId="0" quotePrefix="1" applyNumberFormat="1" applyFont="1" applyBorder="1" applyAlignment="1">
      <alignment horizontal="left" vertical="center" shrinkToFit="1"/>
    </xf>
    <xf numFmtId="41" fontId="20" fillId="0" borderId="7" xfId="4" applyNumberFormat="1" applyFont="1" applyBorder="1">
      <alignment vertical="center"/>
    </xf>
    <xf numFmtId="0" fontId="20" fillId="0" borderId="7" xfId="0" applyNumberFormat="1" applyFont="1" applyBorder="1" applyAlignment="1">
      <alignment horizontal="center" vertical="center"/>
    </xf>
    <xf numFmtId="0" fontId="26" fillId="0" borderId="7" xfId="0" applyNumberFormat="1" applyFont="1" applyBorder="1" applyAlignment="1">
      <alignment horizontal="center" vertical="center"/>
    </xf>
    <xf numFmtId="0" fontId="20" fillId="0" borderId="7" xfId="0" quotePrefix="1" applyNumberFormat="1" applyFont="1" applyBorder="1" applyAlignment="1">
      <alignment horizontal="center" vertical="center"/>
    </xf>
    <xf numFmtId="0" fontId="20" fillId="0" borderId="43" xfId="0" applyNumberFormat="1" applyFont="1" applyBorder="1">
      <alignment vertical="center"/>
    </xf>
    <xf numFmtId="180" fontId="25" fillId="0" borderId="4" xfId="2" applyNumberFormat="1" applyFont="1" applyBorder="1" applyAlignment="1">
      <alignment horizontal="right" vertical="center"/>
    </xf>
    <xf numFmtId="0" fontId="25" fillId="0" borderId="20" xfId="0" applyNumberFormat="1" applyFont="1" applyBorder="1" applyAlignment="1">
      <alignment horizontal="center" vertical="center" wrapText="1"/>
    </xf>
    <xf numFmtId="0" fontId="25" fillId="0" borderId="20" xfId="0" applyNumberFormat="1" applyFont="1" applyBorder="1" applyAlignment="1">
      <alignment horizontal="center" vertical="center"/>
    </xf>
    <xf numFmtId="0" fontId="25" fillId="0" borderId="4" xfId="0" applyNumberFormat="1" applyFont="1" applyBorder="1" applyAlignment="1">
      <alignment horizontal="center" vertical="center"/>
    </xf>
    <xf numFmtId="0" fontId="25" fillId="0" borderId="36" xfId="0" applyNumberFormat="1" applyFont="1" applyBorder="1" applyAlignment="1">
      <alignment horizontal="center" vertical="center" wrapText="1"/>
    </xf>
    <xf numFmtId="0" fontId="24" fillId="0" borderId="36" xfId="0" applyNumberFormat="1" applyFont="1" applyBorder="1" applyAlignment="1">
      <alignment horizontal="center" vertical="center"/>
    </xf>
    <xf numFmtId="0" fontId="21" fillId="0" borderId="36" xfId="0" applyNumberFormat="1" applyFont="1" applyBorder="1" applyAlignment="1">
      <alignment horizontal="left" vertical="center" shrinkToFit="1"/>
    </xf>
    <xf numFmtId="0" fontId="21" fillId="0" borderId="44" xfId="0" applyNumberFormat="1" applyFont="1" applyBorder="1" applyAlignment="1">
      <alignment horizontal="left" vertical="center" shrinkToFit="1"/>
    </xf>
    <xf numFmtId="0" fontId="23" fillId="0" borderId="5" xfId="0" applyNumberFormat="1" applyFont="1" applyBorder="1" applyAlignment="1">
      <alignment horizontal="center" vertical="center"/>
    </xf>
    <xf numFmtId="0" fontId="21" fillId="0" borderId="5" xfId="0" applyNumberFormat="1" applyFont="1" applyBorder="1" applyAlignment="1">
      <alignment horizontal="center" vertical="center" wrapText="1"/>
    </xf>
    <xf numFmtId="41" fontId="25" fillId="0" borderId="0" xfId="2" applyNumberFormat="1" applyFont="1" applyBorder="1" applyAlignment="1">
      <alignment vertical="center"/>
    </xf>
    <xf numFmtId="0" fontId="22" fillId="0" borderId="0" xfId="0" applyNumberFormat="1" applyFont="1" applyBorder="1" applyAlignment="1">
      <alignment horizontal="left" vertical="center" shrinkToFit="1"/>
    </xf>
    <xf numFmtId="0" fontId="20" fillId="0" borderId="0" xfId="0" applyNumberFormat="1" applyFont="1" applyBorder="1" applyAlignment="1">
      <alignment horizontal="center" vertical="center"/>
    </xf>
    <xf numFmtId="0" fontId="21" fillId="0" borderId="4" xfId="0" applyNumberFormat="1" applyFont="1" applyBorder="1" applyAlignment="1">
      <alignment horizontal="center" vertical="center" wrapText="1"/>
    </xf>
    <xf numFmtId="41" fontId="25" fillId="0" borderId="37" xfId="2" applyNumberFormat="1" applyFont="1" applyBorder="1" applyAlignment="1">
      <alignment vertical="center"/>
    </xf>
    <xf numFmtId="0" fontId="21" fillId="0" borderId="37" xfId="0" applyNumberFormat="1" applyFont="1" applyBorder="1" applyAlignment="1">
      <alignment horizontal="left" vertical="center" shrinkToFit="1"/>
    </xf>
    <xf numFmtId="0" fontId="24" fillId="0" borderId="10" xfId="0" applyNumberFormat="1" applyFont="1" applyBorder="1" applyAlignment="1">
      <alignment horizontal="center" vertical="center"/>
    </xf>
    <xf numFmtId="41" fontId="25" fillId="0" borderId="38" xfId="2" applyNumberFormat="1" applyFont="1" applyBorder="1" applyAlignment="1">
      <alignment horizontal="center" vertical="center"/>
    </xf>
    <xf numFmtId="0" fontId="20" fillId="0" borderId="35" xfId="0" applyNumberFormat="1" applyFont="1" applyBorder="1">
      <alignment vertical="center"/>
    </xf>
    <xf numFmtId="0" fontId="25" fillId="0" borderId="20" xfId="0" applyNumberFormat="1" applyFont="1" applyBorder="1" applyAlignment="1">
      <alignment horizontal="center" vertical="center" shrinkToFit="1"/>
    </xf>
    <xf numFmtId="41" fontId="25" fillId="0" borderId="10" xfId="2" applyNumberFormat="1" applyFont="1" applyBorder="1" applyAlignment="1">
      <alignment horizontal="right" vertical="center"/>
    </xf>
    <xf numFmtId="41" fontId="25" fillId="0" borderId="45" xfId="2" applyNumberFormat="1" applyFont="1" applyBorder="1" applyAlignment="1">
      <alignment horizontal="right" vertical="center"/>
    </xf>
    <xf numFmtId="41" fontId="20" fillId="0" borderId="0" xfId="2" applyNumberFormat="1" applyFont="1" applyBorder="1">
      <alignment vertical="center"/>
    </xf>
    <xf numFmtId="0" fontId="20" fillId="0" borderId="0" xfId="0" applyNumberFormat="1" applyFont="1" applyBorder="1">
      <alignment vertical="center"/>
    </xf>
    <xf numFmtId="41" fontId="20" fillId="0" borderId="37" xfId="2" applyNumberFormat="1" applyFont="1" applyBorder="1" applyAlignment="1">
      <alignment vertical="center" shrinkToFit="1"/>
    </xf>
    <xf numFmtId="0" fontId="20" fillId="0" borderId="37" xfId="0" applyNumberFormat="1" applyFont="1" applyBorder="1">
      <alignment vertical="center"/>
    </xf>
    <xf numFmtId="41" fontId="24" fillId="0" borderId="10" xfId="2" applyNumberFormat="1" applyFont="1" applyBorder="1" applyAlignment="1">
      <alignment horizontal="center" vertical="center"/>
    </xf>
    <xf numFmtId="0" fontId="20" fillId="0" borderId="33" xfId="0" quotePrefix="1" applyNumberFormat="1" applyFont="1" applyBorder="1" applyAlignment="1">
      <alignment horizontal="center" vertical="center"/>
    </xf>
    <xf numFmtId="41" fontId="23" fillId="0" borderId="33" xfId="4" applyNumberFormat="1" applyFont="1" applyBorder="1">
      <alignment vertical="center"/>
    </xf>
    <xf numFmtId="0" fontId="23" fillId="0" borderId="34" xfId="0" applyNumberFormat="1" applyFont="1" applyBorder="1">
      <alignment vertical="center"/>
    </xf>
    <xf numFmtId="0" fontId="25" fillId="0" borderId="36" xfId="0" applyNumberFormat="1" applyFont="1" applyBorder="1" applyAlignment="1">
      <alignment horizontal="center" vertical="center" wrapText="1"/>
    </xf>
    <xf numFmtId="180" fontId="25" fillId="0" borderId="10" xfId="2" applyNumberFormat="1" applyFont="1" applyBorder="1" applyAlignment="1">
      <alignment horizontal="right" vertical="center"/>
    </xf>
    <xf numFmtId="0" fontId="20" fillId="0" borderId="39" xfId="0" applyNumberFormat="1" applyFont="1" applyBorder="1" applyAlignment="1">
      <alignment horizontal="center" vertical="center"/>
    </xf>
    <xf numFmtId="0" fontId="20" fillId="0" borderId="20" xfId="0" applyNumberFormat="1" applyFont="1" applyBorder="1" applyAlignment="1">
      <alignment horizontal="left" vertical="center"/>
    </xf>
    <xf numFmtId="41" fontId="20" fillId="0" borderId="39" xfId="2" applyNumberFormat="1" applyFont="1" applyBorder="1">
      <alignment vertical="center"/>
    </xf>
    <xf numFmtId="0" fontId="26" fillId="0" borderId="39" xfId="0" applyNumberFormat="1" applyFont="1" applyBorder="1" applyAlignment="1">
      <alignment horizontal="center" vertical="center"/>
    </xf>
    <xf numFmtId="0" fontId="20" fillId="0" borderId="39" xfId="0" quotePrefix="1" applyNumberFormat="1" applyFont="1" applyBorder="1" applyAlignment="1">
      <alignment horizontal="center" vertical="center"/>
    </xf>
    <xf numFmtId="0" fontId="21" fillId="0" borderId="20" xfId="0" applyNumberFormat="1" applyFont="1" applyBorder="1" applyAlignment="1">
      <alignment vertical="center" shrinkToFit="1"/>
    </xf>
    <xf numFmtId="180" fontId="25" fillId="0" borderId="9" xfId="2" applyNumberFormat="1" applyFont="1" applyBorder="1" applyAlignment="1">
      <alignment horizontal="right" vertical="center"/>
    </xf>
    <xf numFmtId="0" fontId="25" fillId="0" borderId="11" xfId="0" applyNumberFormat="1" applyFont="1" applyBorder="1" applyAlignment="1">
      <alignment horizontal="center" vertical="center"/>
    </xf>
    <xf numFmtId="41" fontId="25" fillId="0" borderId="84" xfId="2" applyNumberFormat="1" applyFont="1" applyBorder="1" applyAlignment="1">
      <alignment horizontal="center" vertical="center"/>
    </xf>
    <xf numFmtId="180" fontId="25" fillId="0" borderId="6" xfId="2" applyNumberFormat="1" applyFont="1" applyBorder="1" applyAlignment="1">
      <alignment horizontal="right" vertical="center"/>
    </xf>
    <xf numFmtId="0" fontId="20" fillId="0" borderId="71" xfId="0" applyNumberFormat="1" applyFont="1" applyBorder="1" applyAlignment="1">
      <alignment horizontal="left" vertical="center"/>
    </xf>
    <xf numFmtId="41" fontId="20" fillId="0" borderId="7" xfId="2" applyNumberFormat="1" applyFont="1" applyBorder="1">
      <alignment vertical="center"/>
    </xf>
    <xf numFmtId="0" fontId="19" fillId="0" borderId="0" xfId="0" applyNumberFormat="1" applyFont="1" applyAlignment="1">
      <alignment horizontal="left" vertical="center"/>
    </xf>
    <xf numFmtId="0" fontId="25" fillId="0" borderId="0" xfId="0" applyNumberFormat="1" applyFont="1" applyAlignment="1">
      <alignment horizontal="center" vertical="center"/>
    </xf>
    <xf numFmtId="41" fontId="25" fillId="0" borderId="0" xfId="2" applyNumberFormat="1" applyFont="1" applyAlignment="1">
      <alignment horizontal="center" vertical="center"/>
    </xf>
    <xf numFmtId="178" fontId="25" fillId="0" borderId="0" xfId="2" applyNumberFormat="1" applyFont="1" applyAlignment="1">
      <alignment horizontal="right" vertical="center"/>
    </xf>
    <xf numFmtId="179" fontId="25" fillId="0" borderId="0" xfId="2" applyNumberFormat="1" applyFont="1">
      <alignment vertical="center"/>
    </xf>
    <xf numFmtId="0" fontId="21" fillId="0" borderId="0" xfId="0" applyNumberFormat="1" applyFont="1" applyAlignment="1">
      <alignment horizontal="left" vertical="center"/>
    </xf>
    <xf numFmtId="0" fontId="25" fillId="0" borderId="0" xfId="0" applyNumberFormat="1" applyFont="1">
      <alignment vertical="center"/>
    </xf>
    <xf numFmtId="0" fontId="27" fillId="0" borderId="0" xfId="0" applyNumberFormat="1" applyFont="1" applyAlignment="1">
      <alignment horizontal="left" vertical="center"/>
    </xf>
    <xf numFmtId="0" fontId="28" fillId="0" borderId="0" xfId="0" applyNumberFormat="1" applyFont="1" applyAlignment="1">
      <alignment horizontal="center" vertical="center"/>
    </xf>
    <xf numFmtId="41" fontId="28" fillId="0" borderId="0" xfId="2" applyNumberFormat="1" applyFont="1" applyAlignment="1">
      <alignment horizontal="center" vertical="center"/>
    </xf>
    <xf numFmtId="178" fontId="28" fillId="0" borderId="0" xfId="2" applyNumberFormat="1" applyFont="1" applyAlignment="1">
      <alignment horizontal="right" vertical="center"/>
    </xf>
    <xf numFmtId="179" fontId="28" fillId="0" borderId="0" xfId="2" applyNumberFormat="1" applyFont="1">
      <alignment vertical="center"/>
    </xf>
    <xf numFmtId="0" fontId="25" fillId="0" borderId="0" xfId="0" applyNumberFormat="1" applyFont="1" applyAlignment="1">
      <alignment horizontal="right" vertical="center"/>
    </xf>
    <xf numFmtId="0" fontId="19" fillId="0" borderId="76" xfId="0" applyNumberFormat="1" applyFont="1" applyBorder="1" applyAlignment="1">
      <alignment horizontal="center" vertical="center"/>
    </xf>
    <xf numFmtId="41" fontId="19" fillId="0" borderId="87" xfId="2" applyNumberFormat="1" applyFont="1" applyBorder="1" applyAlignment="1">
      <alignment horizontal="center" vertical="center"/>
    </xf>
    <xf numFmtId="0" fontId="19" fillId="0" borderId="80" xfId="0" applyNumberFormat="1" applyFont="1" applyBorder="1" applyAlignment="1">
      <alignment horizontal="center" vertical="center"/>
    </xf>
    <xf numFmtId="41" fontId="19" fillId="0" borderId="46" xfId="2" applyNumberFormat="1" applyFont="1" applyBorder="1" applyAlignment="1">
      <alignment horizontal="center" vertical="center"/>
    </xf>
    <xf numFmtId="179" fontId="19" fillId="0" borderId="46" xfId="2" applyNumberFormat="1" applyFont="1" applyBorder="1" applyAlignment="1">
      <alignment horizontal="center" vertical="center"/>
    </xf>
    <xf numFmtId="41" fontId="19" fillId="0" borderId="47" xfId="2" applyNumberFormat="1" applyFont="1" applyBorder="1" applyAlignment="1">
      <alignment horizontal="center" vertical="center"/>
    </xf>
    <xf numFmtId="178" fontId="19" fillId="0" borderId="47" xfId="2" applyNumberFormat="1" applyFont="1" applyBorder="1" applyAlignment="1">
      <alignment horizontal="right" vertical="center"/>
    </xf>
    <xf numFmtId="178" fontId="19" fillId="0" borderId="48" xfId="2" applyNumberFormat="1" applyFont="1" applyBorder="1" applyAlignment="1">
      <alignment horizontal="right" vertical="center"/>
    </xf>
    <xf numFmtId="179" fontId="19" fillId="0" borderId="48" xfId="2" applyNumberFormat="1" applyFont="1" applyBorder="1">
      <alignment vertical="center"/>
    </xf>
    <xf numFmtId="0" fontId="21" fillId="0" borderId="49" xfId="0" applyNumberFormat="1" applyFont="1" applyBorder="1">
      <alignment vertical="center"/>
    </xf>
    <xf numFmtId="0" fontId="21" fillId="0" borderId="50" xfId="0" applyNumberFormat="1" applyFont="1" applyBorder="1">
      <alignment vertical="center"/>
    </xf>
    <xf numFmtId="41" fontId="23" fillId="0" borderId="50" xfId="2" applyNumberFormat="1" applyFont="1" applyBorder="1" applyAlignment="1">
      <alignment horizontal="center" vertical="center"/>
    </xf>
    <xf numFmtId="0" fontId="22" fillId="0" borderId="51" xfId="0" applyNumberFormat="1" applyFont="1" applyBorder="1">
      <alignment vertical="center"/>
    </xf>
    <xf numFmtId="0" fontId="24" fillId="0" borderId="15" xfId="0" applyNumberFormat="1" applyFont="1" applyBorder="1" applyAlignment="1">
      <alignment horizontal="center" vertical="center"/>
    </xf>
    <xf numFmtId="0" fontId="24" fillId="0" borderId="19" xfId="0" applyNumberFormat="1" applyFont="1" applyBorder="1" applyAlignment="1">
      <alignment horizontal="center" vertical="center"/>
    </xf>
    <xf numFmtId="41" fontId="19" fillId="0" borderId="52" xfId="2" applyNumberFormat="1" applyFont="1" applyBorder="1" applyAlignment="1">
      <alignment horizontal="center" vertical="center"/>
    </xf>
    <xf numFmtId="178" fontId="19" fillId="0" borderId="52" xfId="2" applyNumberFormat="1" applyFont="1" applyBorder="1" applyAlignment="1">
      <alignment horizontal="right" vertical="center"/>
    </xf>
    <xf numFmtId="179" fontId="19" fillId="0" borderId="52" xfId="2" applyNumberFormat="1" applyFont="1" applyBorder="1">
      <alignment vertical="center"/>
    </xf>
    <xf numFmtId="0" fontId="21" fillId="0" borderId="19" xfId="0" applyNumberFormat="1" applyFont="1" applyBorder="1" applyAlignment="1">
      <alignment horizontal="left" vertical="center"/>
    </xf>
    <xf numFmtId="41" fontId="20" fillId="0" borderId="53" xfId="2" applyNumberFormat="1" applyFont="1" applyBorder="1">
      <alignment vertical="center"/>
    </xf>
    <xf numFmtId="0" fontId="20" fillId="0" borderId="53" xfId="0" applyNumberFormat="1" applyFont="1" applyBorder="1">
      <alignment vertical="center"/>
    </xf>
    <xf numFmtId="0" fontId="20" fillId="0" borderId="53" xfId="0" applyNumberFormat="1" applyFont="1" applyBorder="1" applyAlignment="1">
      <alignment horizontal="center" vertical="center"/>
    </xf>
    <xf numFmtId="41" fontId="23" fillId="0" borderId="53" xfId="2" applyNumberFormat="1" applyFont="1" applyBorder="1">
      <alignment vertical="center"/>
    </xf>
    <xf numFmtId="0" fontId="23" fillId="0" borderId="54" xfId="0" applyNumberFormat="1" applyFont="1" applyBorder="1">
      <alignment vertical="center"/>
    </xf>
    <xf numFmtId="41" fontId="25" fillId="0" borderId="3" xfId="2" applyNumberFormat="1" applyFont="1" applyBorder="1" applyAlignment="1">
      <alignment horizontal="center" vertical="center"/>
    </xf>
    <xf numFmtId="0" fontId="19" fillId="0" borderId="36" xfId="0" applyNumberFormat="1" applyFont="1" applyBorder="1" applyAlignment="1">
      <alignment horizontal="center" vertical="center"/>
    </xf>
    <xf numFmtId="41" fontId="19" fillId="0" borderId="55" xfId="2" applyNumberFormat="1" applyFont="1" applyBorder="1" applyAlignment="1">
      <alignment horizontal="center" vertical="center"/>
    </xf>
    <xf numFmtId="178" fontId="19" fillId="0" borderId="55" xfId="2" applyNumberFormat="1" applyFont="1" applyBorder="1" applyAlignment="1">
      <alignment horizontal="right" vertical="center"/>
    </xf>
    <xf numFmtId="179" fontId="19" fillId="0" borderId="55" xfId="2" applyNumberFormat="1" applyFont="1" applyBorder="1">
      <alignment vertical="center"/>
    </xf>
    <xf numFmtId="0" fontId="21" fillId="0" borderId="36" xfId="0" applyNumberFormat="1" applyFont="1" applyBorder="1" applyAlignment="1">
      <alignment horizontal="left" vertical="center"/>
    </xf>
    <xf numFmtId="41" fontId="23" fillId="0" borderId="0" xfId="2" applyNumberFormat="1" applyFont="1" applyBorder="1">
      <alignment vertical="center"/>
    </xf>
    <xf numFmtId="0" fontId="20" fillId="0" borderId="65" xfId="0" applyNumberFormat="1" applyFont="1" applyBorder="1" applyAlignment="1">
      <alignment horizontal="center" vertical="center"/>
    </xf>
    <xf numFmtId="41" fontId="25" fillId="0" borderId="58" xfId="2" applyNumberFormat="1" applyFont="1" applyBorder="1" applyAlignment="1">
      <alignment horizontal="right" vertical="center"/>
    </xf>
    <xf numFmtId="178" fontId="25" fillId="0" borderId="58" xfId="2" applyNumberFormat="1" applyFont="1" applyBorder="1" applyAlignment="1">
      <alignment horizontal="right" vertical="center"/>
    </xf>
    <xf numFmtId="179" fontId="25" fillId="0" borderId="58" xfId="2" applyNumberFormat="1" applyFont="1" applyBorder="1" applyAlignment="1">
      <alignment horizontal="right" vertical="center"/>
    </xf>
    <xf numFmtId="0" fontId="20" fillId="0" borderId="61" xfId="0" applyNumberFormat="1" applyFont="1" applyBorder="1" applyAlignment="1">
      <alignment horizontal="center" vertical="center"/>
    </xf>
    <xf numFmtId="41" fontId="25" fillId="0" borderId="55" xfId="2" applyNumberFormat="1" applyFont="1" applyBorder="1" applyAlignment="1">
      <alignment horizontal="right" vertical="center"/>
    </xf>
    <xf numFmtId="178" fontId="25" fillId="0" borderId="55" xfId="2" applyNumberFormat="1" applyFont="1" applyBorder="1" applyAlignment="1">
      <alignment horizontal="right" vertical="center"/>
    </xf>
    <xf numFmtId="179" fontId="25" fillId="0" borderId="55" xfId="2" applyNumberFormat="1" applyFont="1" applyBorder="1" applyAlignment="1">
      <alignment horizontal="right" vertical="center"/>
    </xf>
    <xf numFmtId="178" fontId="20" fillId="0" borderId="0" xfId="2" applyNumberFormat="1" applyFont="1" applyBorder="1">
      <alignment vertical="center"/>
    </xf>
    <xf numFmtId="0" fontId="20" fillId="0" borderId="16" xfId="0" applyNumberFormat="1" applyFont="1" applyBorder="1" applyAlignment="1">
      <alignment horizontal="center" vertical="center"/>
    </xf>
    <xf numFmtId="41" fontId="25" fillId="0" borderId="48" xfId="2" applyNumberFormat="1" applyFont="1" applyBorder="1" applyAlignment="1">
      <alignment horizontal="right" vertical="center"/>
    </xf>
    <xf numFmtId="178" fontId="25" fillId="0" borderId="48" xfId="2" applyNumberFormat="1" applyFont="1" applyBorder="1" applyAlignment="1">
      <alignment horizontal="right" vertical="center"/>
    </xf>
    <xf numFmtId="179" fontId="25" fillId="0" borderId="48" xfId="2" applyNumberFormat="1" applyFont="1" applyBorder="1" applyAlignment="1">
      <alignment horizontal="right" vertical="center"/>
    </xf>
    <xf numFmtId="41" fontId="25" fillId="0" borderId="58" xfId="2" applyNumberFormat="1" applyFont="1" applyBorder="1" applyAlignment="1">
      <alignment horizontal="center" vertical="center"/>
    </xf>
    <xf numFmtId="179" fontId="25" fillId="0" borderId="58" xfId="2" applyNumberFormat="1" applyFont="1" applyBorder="1" applyAlignment="1">
      <alignment vertical="center"/>
    </xf>
    <xf numFmtId="41" fontId="25" fillId="0" borderId="55" xfId="2" applyNumberFormat="1" applyFont="1" applyBorder="1" applyAlignment="1">
      <alignment horizontal="center" vertical="center"/>
    </xf>
    <xf numFmtId="179" fontId="25" fillId="0" borderId="55" xfId="2" applyNumberFormat="1" applyFont="1" applyBorder="1" applyAlignment="1">
      <alignment vertical="center"/>
    </xf>
    <xf numFmtId="0" fontId="20" fillId="0" borderId="14" xfId="0" applyNumberFormat="1" applyFont="1" applyBorder="1" applyAlignment="1">
      <alignment horizontal="left" vertical="center"/>
    </xf>
    <xf numFmtId="0" fontId="20" fillId="0" borderId="56" xfId="0" applyNumberFormat="1" applyFont="1" applyBorder="1" applyAlignment="1">
      <alignment horizontal="left" vertical="center"/>
    </xf>
    <xf numFmtId="41" fontId="25" fillId="0" borderId="48" xfId="2" applyNumberFormat="1" applyFont="1" applyBorder="1" applyAlignment="1">
      <alignment horizontal="center" vertical="center"/>
    </xf>
    <xf numFmtId="179" fontId="25" fillId="0" borderId="48" xfId="2" applyNumberFormat="1" applyFont="1" applyBorder="1" applyAlignment="1">
      <alignment vertical="center"/>
    </xf>
    <xf numFmtId="3" fontId="20" fillId="0" borderId="0" xfId="0" applyNumberFormat="1" applyFont="1" applyBorder="1">
      <alignment vertical="center"/>
    </xf>
    <xf numFmtId="0" fontId="20" fillId="0" borderId="20" xfId="0" applyNumberFormat="1" applyFont="1" applyBorder="1" applyAlignment="1">
      <alignment horizontal="center" vertical="center" wrapText="1"/>
    </xf>
    <xf numFmtId="41" fontId="25" fillId="0" borderId="60" xfId="2" applyNumberFormat="1" applyFont="1" applyBorder="1" applyAlignment="1">
      <alignment horizontal="center" vertical="center"/>
    </xf>
    <xf numFmtId="178" fontId="25" fillId="0" borderId="60" xfId="2" applyNumberFormat="1" applyFont="1" applyBorder="1" applyAlignment="1">
      <alignment horizontal="right" vertical="center"/>
    </xf>
    <xf numFmtId="179" fontId="25" fillId="0" borderId="60" xfId="2" applyNumberFormat="1" applyFont="1" applyBorder="1" applyAlignment="1">
      <alignment vertical="center"/>
    </xf>
    <xf numFmtId="41" fontId="20" fillId="0" borderId="0" xfId="2" applyNumberFormat="1" applyFont="1" applyBorder="1" applyAlignment="1">
      <alignment vertical="center" shrinkToFit="1"/>
    </xf>
    <xf numFmtId="184" fontId="20" fillId="0" borderId="0" xfId="0" applyNumberFormat="1" applyFont="1" applyBorder="1" applyAlignment="1">
      <alignment horizontal="center" vertical="center"/>
    </xf>
    <xf numFmtId="10" fontId="20" fillId="0" borderId="0" xfId="0" applyNumberFormat="1" applyFont="1" applyBorder="1" applyAlignment="1">
      <alignment horizontal="center" vertical="center"/>
    </xf>
    <xf numFmtId="0" fontId="20" fillId="0" borderId="57" xfId="0" applyNumberFormat="1" applyFont="1" applyBorder="1" applyAlignment="1">
      <alignment horizontal="left" vertical="center"/>
    </xf>
    <xf numFmtId="183" fontId="20" fillId="0" borderId="37" xfId="0" applyNumberFormat="1" applyFont="1" applyBorder="1" applyAlignment="1">
      <alignment horizontal="center" vertical="center" shrinkToFit="1"/>
    </xf>
    <xf numFmtId="0" fontId="20" fillId="0" borderId="85" xfId="0" applyNumberFormat="1" applyFont="1" applyBorder="1" applyAlignment="1">
      <alignment horizontal="center" vertical="center"/>
    </xf>
    <xf numFmtId="41" fontId="25" fillId="0" borderId="80" xfId="2" applyNumberFormat="1" applyFont="1" applyBorder="1" applyAlignment="1">
      <alignment horizontal="center" vertical="center"/>
    </xf>
    <xf numFmtId="178" fontId="25" fillId="0" borderId="80" xfId="2" applyNumberFormat="1" applyFont="1" applyBorder="1" applyAlignment="1">
      <alignment horizontal="right" vertical="center"/>
    </xf>
    <xf numFmtId="179" fontId="25" fillId="0" borderId="80" xfId="2" applyNumberFormat="1" applyFont="1" applyBorder="1" applyAlignment="1">
      <alignment vertical="center"/>
    </xf>
    <xf numFmtId="0" fontId="20" fillId="0" borderId="64" xfId="0" applyNumberFormat="1" applyFont="1" applyBorder="1" applyAlignment="1">
      <alignment horizontal="left" vertical="center" shrinkToFit="1"/>
    </xf>
    <xf numFmtId="0" fontId="20" fillId="0" borderId="7" xfId="0" applyNumberFormat="1" applyFont="1" applyBorder="1">
      <alignment vertical="center"/>
    </xf>
    <xf numFmtId="0" fontId="24" fillId="0" borderId="5" xfId="0" applyNumberFormat="1" applyFont="1" applyBorder="1" applyAlignment="1">
      <alignment horizontal="center" vertical="center" wrapText="1"/>
    </xf>
    <xf numFmtId="0" fontId="21" fillId="0" borderId="0" xfId="0" applyNumberFormat="1" applyFont="1" applyBorder="1" applyAlignment="1">
      <alignment horizontal="left" vertical="center"/>
    </xf>
    <xf numFmtId="0" fontId="20" fillId="0" borderId="33" xfId="0" applyNumberFormat="1" applyFont="1" applyBorder="1" applyAlignment="1">
      <alignment horizontal="left" vertical="center"/>
    </xf>
    <xf numFmtId="0" fontId="25" fillId="0" borderId="14" xfId="0" applyNumberFormat="1" applyFont="1" applyBorder="1" applyAlignment="1">
      <alignment horizontal="center" vertical="center"/>
    </xf>
    <xf numFmtId="185" fontId="25" fillId="0" borderId="58" xfId="2" applyNumberFormat="1" applyFont="1" applyBorder="1" applyAlignment="1">
      <alignment horizontal="right" vertical="center"/>
    </xf>
    <xf numFmtId="179" fontId="20" fillId="0" borderId="58" xfId="2" applyNumberFormat="1" applyFont="1" applyBorder="1" applyAlignment="1">
      <alignment horizontal="right" vertical="center"/>
    </xf>
    <xf numFmtId="185" fontId="25" fillId="0" borderId="48" xfId="2" applyNumberFormat="1" applyFont="1" applyBorder="1" applyAlignment="1">
      <alignment horizontal="right" vertical="center"/>
    </xf>
    <xf numFmtId="179" fontId="20" fillId="0" borderId="48" xfId="2" applyNumberFormat="1" applyFont="1" applyBorder="1" applyAlignment="1">
      <alignment horizontal="right" vertical="center"/>
    </xf>
    <xf numFmtId="0" fontId="20" fillId="0" borderId="37" xfId="0" applyNumberFormat="1" applyFont="1" applyBorder="1" applyAlignment="1">
      <alignment horizontal="left" vertical="center"/>
    </xf>
    <xf numFmtId="0" fontId="24" fillId="0" borderId="14" xfId="0" applyNumberFormat="1" applyFont="1" applyBorder="1">
      <alignment vertical="center"/>
    </xf>
    <xf numFmtId="0" fontId="20" fillId="0" borderId="35" xfId="0" applyNumberFormat="1" applyFont="1" applyBorder="1" applyAlignment="1">
      <alignment horizontal="center" vertical="center"/>
    </xf>
    <xf numFmtId="178" fontId="25" fillId="0" borderId="58" xfId="2" applyNumberFormat="1" applyFont="1" applyBorder="1" applyAlignment="1">
      <alignment vertical="center"/>
    </xf>
    <xf numFmtId="0" fontId="20" fillId="0" borderId="36" xfId="0" applyNumberFormat="1" applyFont="1" applyBorder="1" applyAlignment="1">
      <alignment horizontal="center" vertical="center"/>
    </xf>
    <xf numFmtId="178" fontId="25" fillId="0" borderId="55" xfId="2" applyNumberFormat="1" applyFont="1" applyBorder="1" applyAlignment="1">
      <alignment vertical="center"/>
    </xf>
    <xf numFmtId="0" fontId="24" fillId="0" borderId="35" xfId="0" applyNumberFormat="1" applyFont="1" applyBorder="1" applyAlignment="1">
      <alignment horizontal="center" vertical="center"/>
    </xf>
    <xf numFmtId="41" fontId="24" fillId="0" borderId="58" xfId="2" applyNumberFormat="1" applyFont="1" applyBorder="1" applyAlignment="1">
      <alignment horizontal="center" vertical="center"/>
    </xf>
    <xf numFmtId="178" fontId="24" fillId="0" borderId="58" xfId="2" applyNumberFormat="1" applyFont="1" applyBorder="1" applyAlignment="1">
      <alignment horizontal="right" vertical="center"/>
    </xf>
    <xf numFmtId="179" fontId="24" fillId="0" borderId="58" xfId="2" applyNumberFormat="1" applyFont="1" applyBorder="1">
      <alignment vertical="center"/>
    </xf>
    <xf numFmtId="41" fontId="23" fillId="0" borderId="33" xfId="0" applyNumberFormat="1" applyFont="1" applyBorder="1">
      <alignment vertical="center"/>
    </xf>
    <xf numFmtId="9" fontId="25" fillId="0" borderId="5" xfId="1" applyNumberFormat="1" applyFont="1" applyBorder="1" applyAlignment="1">
      <alignment horizontal="center" vertical="center"/>
    </xf>
    <xf numFmtId="0" fontId="20" fillId="0" borderId="44" xfId="0" applyNumberFormat="1" applyFont="1" applyBorder="1" applyAlignment="1">
      <alignment horizontal="center" vertical="center"/>
    </xf>
    <xf numFmtId="0" fontId="20" fillId="0" borderId="35" xfId="0" applyNumberFormat="1" applyFont="1" applyBorder="1" applyAlignment="1">
      <alignment horizontal="center" vertical="center" wrapText="1"/>
    </xf>
    <xf numFmtId="0" fontId="20" fillId="0" borderId="36" xfId="0" applyNumberFormat="1" applyFont="1" applyBorder="1" applyAlignment="1">
      <alignment horizontal="center" vertical="center" wrapText="1"/>
    </xf>
    <xf numFmtId="41" fontId="20" fillId="0" borderId="0" xfId="0" applyNumberFormat="1" applyFont="1" applyBorder="1">
      <alignment vertical="center"/>
    </xf>
    <xf numFmtId="0" fontId="20" fillId="0" borderId="3" xfId="0" applyNumberFormat="1" applyFont="1" applyBorder="1">
      <alignment vertical="center"/>
    </xf>
    <xf numFmtId="0" fontId="20" fillId="0" borderId="5" xfId="0" applyNumberFormat="1" applyFont="1" applyBorder="1">
      <alignment vertical="center"/>
    </xf>
    <xf numFmtId="0" fontId="20" fillId="0" borderId="0" xfId="0" applyNumberFormat="1" applyFont="1" applyBorder="1" applyAlignment="1">
      <alignment horizontal="left" vertical="center" wrapText="1"/>
    </xf>
    <xf numFmtId="0" fontId="23" fillId="0" borderId="56" xfId="0" applyNumberFormat="1" applyFont="1" applyBorder="1" applyAlignment="1">
      <alignment horizontal="left" vertical="center"/>
    </xf>
    <xf numFmtId="41" fontId="23" fillId="0" borderId="33" xfId="2" applyNumberFormat="1" applyFont="1" applyBorder="1">
      <alignment vertical="center"/>
    </xf>
    <xf numFmtId="0" fontId="20" fillId="0" borderId="14" xfId="0" applyNumberFormat="1" applyFont="1" applyBorder="1" applyAlignment="1">
      <alignment horizontal="left" vertical="center" shrinkToFit="1"/>
    </xf>
    <xf numFmtId="41" fontId="24" fillId="0" borderId="60" xfId="2" applyNumberFormat="1" applyFont="1" applyBorder="1" applyAlignment="1">
      <alignment horizontal="center" vertical="center"/>
    </xf>
    <xf numFmtId="178" fontId="24" fillId="0" borderId="60" xfId="2" applyNumberFormat="1" applyFont="1" applyBorder="1" applyAlignment="1">
      <alignment horizontal="right" vertical="center" shrinkToFit="1"/>
    </xf>
    <xf numFmtId="179" fontId="24" fillId="0" borderId="60" xfId="2" applyNumberFormat="1" applyFont="1" applyBorder="1" applyAlignment="1">
      <alignment vertical="center" shrinkToFit="1"/>
    </xf>
    <xf numFmtId="0" fontId="20" fillId="0" borderId="39" xfId="0" applyNumberFormat="1" applyFont="1" applyBorder="1" applyAlignment="1">
      <alignment horizontal="left" vertical="center"/>
    </xf>
    <xf numFmtId="41" fontId="23" fillId="0" borderId="39" xfId="2" applyNumberFormat="1" applyFont="1" applyBorder="1">
      <alignment vertical="center"/>
    </xf>
    <xf numFmtId="0" fontId="24" fillId="0" borderId="20" xfId="0" applyNumberFormat="1" applyFont="1" applyBorder="1" applyAlignment="1">
      <alignment horizontal="center" vertical="center"/>
    </xf>
    <xf numFmtId="41" fontId="25" fillId="0" borderId="60" xfId="2" applyNumberFormat="1" applyFont="1" applyBorder="1">
      <alignment vertical="center"/>
    </xf>
    <xf numFmtId="178" fontId="25" fillId="0" borderId="60" xfId="2" applyNumberFormat="1" applyFont="1" applyBorder="1">
      <alignment vertical="center"/>
    </xf>
    <xf numFmtId="179" fontId="25" fillId="0" borderId="60" xfId="2" applyNumberFormat="1" applyFont="1" applyBorder="1">
      <alignment vertical="center"/>
    </xf>
    <xf numFmtId="0" fontId="20" fillId="0" borderId="39" xfId="0" applyNumberFormat="1" applyFont="1" applyBorder="1" applyAlignment="1">
      <alignment horizontal="left" vertical="center" shrinkToFit="1"/>
    </xf>
    <xf numFmtId="179" fontId="20" fillId="0" borderId="55" xfId="2" applyNumberFormat="1" applyFont="1" applyBorder="1" applyAlignment="1">
      <alignment horizontal="right" vertical="center"/>
    </xf>
    <xf numFmtId="0" fontId="20" fillId="0" borderId="0" xfId="0" applyNumberFormat="1" applyFont="1" applyBorder="1" applyAlignment="1">
      <alignment horizontal="left" vertical="center" shrinkToFit="1"/>
    </xf>
    <xf numFmtId="0" fontId="20" fillId="0" borderId="57" xfId="0" applyNumberFormat="1" applyFont="1" applyBorder="1" applyAlignment="1">
      <alignment horizontal="left" vertical="center" shrinkToFit="1"/>
    </xf>
    <xf numFmtId="0" fontId="20" fillId="0" borderId="65" xfId="0" applyNumberFormat="1" applyFont="1" applyBorder="1" applyAlignment="1">
      <alignment horizontal="center" vertical="center" wrapText="1"/>
    </xf>
    <xf numFmtId="0" fontId="20" fillId="0" borderId="56" xfId="0" applyNumberFormat="1" applyFont="1" applyBorder="1" applyAlignment="1">
      <alignment horizontal="left" vertical="center" shrinkToFit="1"/>
    </xf>
    <xf numFmtId="0" fontId="20" fillId="0" borderId="16" xfId="0" applyNumberFormat="1" applyFont="1" applyBorder="1" applyAlignment="1">
      <alignment horizontal="center" vertical="center" wrapText="1"/>
    </xf>
    <xf numFmtId="41" fontId="24" fillId="0" borderId="3" xfId="2" applyNumberFormat="1" applyFont="1" applyBorder="1" applyAlignment="1">
      <alignment horizontal="center" vertical="center"/>
    </xf>
    <xf numFmtId="0" fontId="24" fillId="0" borderId="4" xfId="0" applyNumberFormat="1" applyFont="1" applyBorder="1" applyAlignment="1">
      <alignment horizontal="center" vertical="center"/>
    </xf>
    <xf numFmtId="0" fontId="24" fillId="0" borderId="44" xfId="0" applyNumberFormat="1" applyFont="1" applyBorder="1" applyAlignment="1">
      <alignment horizontal="center" vertical="center"/>
    </xf>
    <xf numFmtId="41" fontId="24" fillId="0" borderId="48" xfId="2" applyNumberFormat="1" applyFont="1" applyBorder="1" applyAlignment="1">
      <alignment horizontal="center" vertical="center"/>
    </xf>
    <xf numFmtId="178" fontId="24" fillId="0" borderId="48" xfId="2" applyNumberFormat="1" applyFont="1" applyBorder="1" applyAlignment="1">
      <alignment horizontal="right" vertical="center"/>
    </xf>
    <xf numFmtId="179" fontId="24" fillId="0" borderId="48" xfId="2" applyNumberFormat="1" applyFont="1" applyBorder="1">
      <alignment vertical="center"/>
    </xf>
    <xf numFmtId="0" fontId="23" fillId="0" borderId="10" xfId="0" applyNumberFormat="1" applyFont="1" applyBorder="1" applyAlignment="1">
      <alignment vertical="center" shrinkToFit="1"/>
    </xf>
    <xf numFmtId="41" fontId="25" fillId="0" borderId="60" xfId="2" applyNumberFormat="1" applyFont="1" applyBorder="1" applyAlignment="1">
      <alignment horizontal="center" vertical="center"/>
    </xf>
    <xf numFmtId="178" fontId="25" fillId="0" borderId="60" xfId="2" applyNumberFormat="1" applyFont="1" applyBorder="1" applyAlignment="1">
      <alignment horizontal="right" vertical="center"/>
    </xf>
    <xf numFmtId="0" fontId="23" fillId="0" borderId="5" xfId="0" applyNumberFormat="1" applyFont="1" applyBorder="1" applyAlignment="1">
      <alignment vertical="center" shrinkToFit="1"/>
    </xf>
    <xf numFmtId="41" fontId="25" fillId="0" borderId="58" xfId="4" applyNumberFormat="1" applyFont="1" applyBorder="1" applyAlignment="1">
      <alignment horizontal="center" vertical="center" wrapText="1"/>
    </xf>
    <xf numFmtId="178" fontId="25" fillId="0" borderId="58" xfId="4" applyNumberFormat="1" applyFont="1" applyBorder="1" applyAlignment="1">
      <alignment horizontal="right" vertical="center" wrapText="1"/>
    </xf>
    <xf numFmtId="179" fontId="25" fillId="0" borderId="58" xfId="4" applyNumberFormat="1" applyFont="1" applyBorder="1" applyAlignment="1">
      <alignment vertical="center" wrapText="1"/>
    </xf>
    <xf numFmtId="41" fontId="25" fillId="0" borderId="55" xfId="4" applyNumberFormat="1" applyFont="1" applyBorder="1" applyAlignment="1">
      <alignment horizontal="center" vertical="center" wrapText="1"/>
    </xf>
    <xf numFmtId="178" fontId="25" fillId="0" borderId="55" xfId="4" applyNumberFormat="1" applyFont="1" applyBorder="1" applyAlignment="1">
      <alignment horizontal="right" vertical="center" wrapText="1"/>
    </xf>
    <xf numFmtId="179" fontId="25" fillId="0" borderId="55" xfId="4" applyNumberFormat="1" applyFont="1" applyBorder="1" applyAlignment="1">
      <alignment vertical="center" wrapText="1"/>
    </xf>
    <xf numFmtId="0" fontId="20" fillId="0" borderId="44" xfId="0" applyNumberFormat="1" applyFont="1" applyBorder="1" applyAlignment="1">
      <alignment horizontal="center" vertical="center" wrapText="1"/>
    </xf>
    <xf numFmtId="41" fontId="25" fillId="0" borderId="48" xfId="4" applyNumberFormat="1" applyFont="1" applyBorder="1" applyAlignment="1">
      <alignment horizontal="center" vertical="center" wrapText="1"/>
    </xf>
    <xf numFmtId="178" fontId="25" fillId="0" borderId="48" xfId="4" applyNumberFormat="1" applyFont="1" applyBorder="1" applyAlignment="1">
      <alignment horizontal="right" vertical="center" wrapText="1"/>
    </xf>
    <xf numFmtId="179" fontId="25" fillId="0" borderId="48" xfId="4" applyNumberFormat="1" applyFont="1" applyBorder="1" applyAlignment="1">
      <alignment vertical="center" wrapText="1"/>
    </xf>
    <xf numFmtId="41" fontId="25" fillId="0" borderId="58" xfId="4" applyNumberFormat="1" applyFont="1" applyBorder="1" applyAlignment="1">
      <alignment horizontal="center" vertical="center"/>
    </xf>
    <xf numFmtId="178" fontId="25" fillId="0" borderId="58" xfId="4" applyNumberFormat="1" applyFont="1" applyBorder="1" applyAlignment="1">
      <alignment horizontal="right" vertical="center"/>
    </xf>
    <xf numFmtId="179" fontId="25" fillId="0" borderId="58" xfId="4" applyNumberFormat="1" applyFont="1" applyBorder="1" applyAlignment="1">
      <alignment vertical="center"/>
    </xf>
    <xf numFmtId="0" fontId="20" fillId="0" borderId="61" xfId="0" applyNumberFormat="1" applyFont="1" applyBorder="1" applyAlignment="1">
      <alignment horizontal="center" vertical="center" wrapText="1"/>
    </xf>
    <xf numFmtId="41" fontId="25" fillId="0" borderId="55" xfId="4" applyNumberFormat="1" applyFont="1" applyBorder="1" applyAlignment="1">
      <alignment horizontal="center" vertical="center"/>
    </xf>
    <xf numFmtId="178" fontId="25" fillId="0" borderId="55" xfId="4" applyNumberFormat="1" applyFont="1" applyBorder="1" applyAlignment="1">
      <alignment horizontal="right" vertical="center"/>
    </xf>
    <xf numFmtId="179" fontId="25" fillId="0" borderId="55" xfId="4" applyNumberFormat="1" applyFont="1" applyBorder="1" applyAlignment="1">
      <alignment vertical="center"/>
    </xf>
    <xf numFmtId="0" fontId="23" fillId="0" borderId="5" xfId="0" applyNumberFormat="1" applyFont="1" applyBorder="1" applyAlignment="1">
      <alignment horizontal="center" vertical="center" shrinkToFit="1"/>
    </xf>
    <xf numFmtId="49" fontId="20" fillId="0" borderId="0" xfId="0" applyNumberFormat="1" applyFont="1" applyBorder="1" applyAlignment="1">
      <alignment horizontal="center" vertical="center"/>
    </xf>
    <xf numFmtId="0" fontId="29" fillId="0" borderId="20" xfId="0" applyNumberFormat="1" applyFont="1" applyBorder="1" applyAlignment="1">
      <alignment horizontal="center" vertical="center" wrapText="1"/>
    </xf>
    <xf numFmtId="0" fontId="20" fillId="0" borderId="59" xfId="0" applyNumberFormat="1" applyFont="1" applyBorder="1" applyAlignment="1">
      <alignment horizontal="left" vertical="center"/>
    </xf>
    <xf numFmtId="0" fontId="20" fillId="0" borderId="14" xfId="0" applyNumberFormat="1" applyFont="1" applyFill="1" applyBorder="1" applyAlignment="1">
      <alignment horizontal="left" vertical="center"/>
    </xf>
    <xf numFmtId="41" fontId="20" fillId="0" borderId="0" xfId="2" applyNumberFormat="1" applyFont="1" applyFill="1">
      <alignment vertical="center"/>
    </xf>
    <xf numFmtId="0" fontId="20" fillId="0" borderId="0" xfId="0" applyNumberFormat="1" applyFont="1" applyFill="1">
      <alignment vertical="center"/>
    </xf>
    <xf numFmtId="0" fontId="26" fillId="0" borderId="0" xfId="0" applyNumberFormat="1" applyFont="1" applyFill="1" applyAlignment="1">
      <alignment horizontal="center" vertical="center"/>
    </xf>
    <xf numFmtId="0" fontId="20" fillId="0" borderId="0" xfId="0" applyNumberFormat="1" applyFont="1" applyFill="1" applyAlignment="1">
      <alignment horizontal="center" vertical="center"/>
    </xf>
    <xf numFmtId="41" fontId="20" fillId="0" borderId="0" xfId="0" applyNumberFormat="1" applyFont="1" applyFill="1">
      <alignment vertical="center"/>
    </xf>
    <xf numFmtId="0" fontId="20" fillId="0" borderId="0" xfId="0" quotePrefix="1" applyNumberFormat="1" applyFont="1" applyFill="1" applyAlignment="1">
      <alignment horizontal="center" vertical="center"/>
    </xf>
    <xf numFmtId="0" fontId="20" fillId="0" borderId="28" xfId="0" applyNumberFormat="1" applyFont="1" applyFill="1" applyBorder="1">
      <alignment vertical="center"/>
    </xf>
    <xf numFmtId="179" fontId="25" fillId="0" borderId="14" xfId="2" applyNumberFormat="1" applyFont="1" applyBorder="1" applyAlignment="1">
      <alignment horizontal="right" vertical="center"/>
    </xf>
    <xf numFmtId="0" fontId="20" fillId="0" borderId="57" xfId="0" applyNumberFormat="1" applyFont="1" applyFill="1" applyBorder="1" applyAlignment="1">
      <alignment horizontal="left" vertical="center"/>
    </xf>
    <xf numFmtId="41" fontId="20" fillId="0" borderId="37" xfId="2" applyNumberFormat="1" applyFont="1" applyFill="1" applyBorder="1">
      <alignment vertical="center"/>
    </xf>
    <xf numFmtId="0" fontId="20" fillId="0" borderId="37" xfId="0" applyNumberFormat="1" applyFont="1" applyFill="1" applyBorder="1">
      <alignment vertical="center"/>
    </xf>
    <xf numFmtId="0" fontId="26" fillId="0" borderId="37" xfId="0" applyNumberFormat="1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37" xfId="0" quotePrefix="1" applyNumberFormat="1" applyFont="1" applyFill="1" applyBorder="1" applyAlignment="1">
      <alignment horizontal="center" vertical="center"/>
    </xf>
    <xf numFmtId="41" fontId="20" fillId="0" borderId="37" xfId="0" applyNumberFormat="1" applyFont="1" applyFill="1" applyBorder="1">
      <alignment vertical="center"/>
    </xf>
    <xf numFmtId="0" fontId="23" fillId="0" borderId="10" xfId="0" applyNumberFormat="1" applyFont="1" applyBorder="1" applyAlignment="1">
      <alignment horizontal="center" vertical="center" shrinkToFit="1"/>
    </xf>
    <xf numFmtId="0" fontId="20" fillId="0" borderId="36" xfId="0" applyNumberFormat="1" applyFont="1" applyBorder="1" applyAlignment="1">
      <alignment horizontal="center" vertical="center"/>
    </xf>
    <xf numFmtId="41" fontId="25" fillId="0" borderId="55" xfId="4" applyNumberFormat="1" applyFont="1" applyBorder="1" applyAlignment="1">
      <alignment horizontal="center" vertical="center"/>
    </xf>
    <xf numFmtId="178" fontId="25" fillId="0" borderId="55" xfId="4" applyNumberFormat="1" applyFont="1" applyBorder="1" applyAlignment="1">
      <alignment horizontal="right" vertical="center"/>
    </xf>
    <xf numFmtId="179" fontId="25" fillId="0" borderId="55" xfId="4" applyNumberFormat="1" applyFont="1" applyBorder="1" applyAlignment="1">
      <alignment vertical="center" shrinkToFit="1"/>
    </xf>
    <xf numFmtId="0" fontId="20" fillId="0" borderId="37" xfId="0" applyNumberFormat="1" applyFont="1" applyBorder="1" applyAlignment="1">
      <alignment horizontal="center" vertical="center"/>
    </xf>
    <xf numFmtId="185" fontId="25" fillId="0" borderId="58" xfId="4" applyNumberFormat="1" applyFont="1" applyBorder="1" applyAlignment="1">
      <alignment horizontal="right" vertical="center"/>
    </xf>
    <xf numFmtId="179" fontId="25" fillId="0" borderId="58" xfId="4" applyNumberFormat="1" applyFont="1" applyBorder="1" applyAlignment="1">
      <alignment horizontal="right" vertical="center"/>
    </xf>
    <xf numFmtId="0" fontId="25" fillId="0" borderId="5" xfId="0" applyNumberFormat="1" applyFont="1" applyBorder="1" applyAlignment="1">
      <alignment horizontal="center" vertical="center" wrapText="1"/>
    </xf>
    <xf numFmtId="185" fontId="25" fillId="0" borderId="55" xfId="4" applyNumberFormat="1" applyFont="1" applyBorder="1" applyAlignment="1">
      <alignment horizontal="right" vertical="center"/>
    </xf>
    <xf numFmtId="179" fontId="25" fillId="0" borderId="55" xfId="4" applyNumberFormat="1" applyFont="1" applyBorder="1" applyAlignment="1">
      <alignment horizontal="right" vertical="center"/>
    </xf>
    <xf numFmtId="41" fontId="25" fillId="0" borderId="48" xfId="4" applyNumberFormat="1" applyFont="1" applyBorder="1" applyAlignment="1">
      <alignment horizontal="center" vertical="center"/>
    </xf>
    <xf numFmtId="178" fontId="25" fillId="0" borderId="48" xfId="4" applyNumberFormat="1" applyFont="1" applyBorder="1" applyAlignment="1">
      <alignment horizontal="right" vertical="center"/>
    </xf>
    <xf numFmtId="179" fontId="25" fillId="0" borderId="48" xfId="4" applyNumberFormat="1" applyFont="1" applyBorder="1" applyAlignment="1">
      <alignment horizontal="right" vertical="center"/>
    </xf>
    <xf numFmtId="178" fontId="20" fillId="0" borderId="0" xfId="4" applyNumberFormat="1" applyFont="1" applyBorder="1">
      <alignment vertical="center"/>
    </xf>
    <xf numFmtId="41" fontId="25" fillId="0" borderId="0" xfId="2" applyNumberFormat="1" applyFont="1" applyAlignment="1">
      <alignment vertical="center"/>
    </xf>
    <xf numFmtId="178" fontId="20" fillId="0" borderId="33" xfId="4" applyNumberFormat="1" applyFont="1" applyBorder="1">
      <alignment vertical="center"/>
    </xf>
    <xf numFmtId="0" fontId="25" fillId="0" borderId="16" xfId="0" applyNumberFormat="1" applyFont="1" applyBorder="1" applyAlignment="1">
      <alignment horizontal="center" vertical="center" wrapText="1"/>
    </xf>
    <xf numFmtId="0" fontId="25" fillId="0" borderId="48" xfId="0" applyNumberFormat="1" applyFont="1" applyBorder="1" applyAlignment="1">
      <alignment horizontal="right" vertical="center"/>
    </xf>
    <xf numFmtId="178" fontId="20" fillId="0" borderId="37" xfId="4" applyNumberFormat="1" applyFont="1" applyBorder="1">
      <alignment vertical="center"/>
    </xf>
    <xf numFmtId="0" fontId="20" fillId="0" borderId="8" xfId="0" applyNumberFormat="1" applyFont="1" applyBorder="1" applyAlignment="1">
      <alignment horizontal="center" vertical="center" wrapText="1"/>
    </xf>
    <xf numFmtId="41" fontId="25" fillId="0" borderId="60" xfId="4" applyNumberFormat="1" applyFont="1" applyBorder="1" applyAlignment="1">
      <alignment horizontal="center" vertical="center"/>
    </xf>
    <xf numFmtId="178" fontId="25" fillId="0" borderId="60" xfId="4" applyNumberFormat="1" applyFont="1" applyBorder="1" applyAlignment="1">
      <alignment horizontal="right" vertical="center"/>
    </xf>
    <xf numFmtId="0" fontId="20" fillId="0" borderId="8" xfId="0" applyNumberFormat="1" applyFont="1" applyBorder="1" applyAlignment="1">
      <alignment horizontal="center" vertical="center"/>
    </xf>
    <xf numFmtId="179" fontId="25" fillId="0" borderId="48" xfId="4" applyNumberFormat="1" applyFont="1" applyBorder="1" applyAlignment="1">
      <alignment vertical="center"/>
    </xf>
    <xf numFmtId="0" fontId="20" fillId="0" borderId="65" xfId="0" applyNumberFormat="1" applyFont="1" applyBorder="1" applyAlignment="1">
      <alignment horizontal="center" vertical="center" shrinkToFit="1"/>
    </xf>
    <xf numFmtId="178" fontId="25" fillId="0" borderId="58" xfId="0" applyNumberFormat="1" applyFont="1" applyBorder="1" applyAlignment="1">
      <alignment horizontal="right" vertical="center"/>
    </xf>
    <xf numFmtId="0" fontId="20" fillId="0" borderId="56" xfId="0" applyNumberFormat="1" applyFont="1" applyBorder="1">
      <alignment vertical="center"/>
    </xf>
    <xf numFmtId="0" fontId="20" fillId="0" borderId="61" xfId="0" applyNumberFormat="1" applyFont="1" applyBorder="1" applyAlignment="1">
      <alignment horizontal="center" vertical="center" shrinkToFit="1"/>
    </xf>
    <xf numFmtId="178" fontId="25" fillId="0" borderId="55" xfId="0" applyNumberFormat="1" applyFont="1" applyBorder="1" applyAlignment="1">
      <alignment horizontal="right" vertical="center"/>
    </xf>
    <xf numFmtId="0" fontId="20" fillId="0" borderId="14" xfId="0" applyNumberFormat="1" applyFont="1" applyBorder="1">
      <alignment vertical="center"/>
    </xf>
    <xf numFmtId="0" fontId="20" fillId="0" borderId="16" xfId="0" applyNumberFormat="1" applyFont="1" applyBorder="1" applyAlignment="1">
      <alignment horizontal="center" vertical="center" shrinkToFit="1"/>
    </xf>
    <xf numFmtId="178" fontId="25" fillId="0" borderId="48" xfId="0" applyNumberFormat="1" applyFont="1" applyBorder="1" applyAlignment="1">
      <alignment horizontal="right" vertical="center"/>
    </xf>
    <xf numFmtId="41" fontId="23" fillId="0" borderId="3" xfId="2" applyNumberFormat="1" applyFont="1" applyBorder="1" applyAlignment="1">
      <alignment horizontal="center" vertical="center"/>
    </xf>
    <xf numFmtId="0" fontId="20" fillId="2" borderId="33" xfId="0" applyNumberFormat="1" applyFont="1" applyFill="1" applyBorder="1" applyAlignment="1">
      <alignment horizontal="left" vertical="center"/>
    </xf>
    <xf numFmtId="41" fontId="20" fillId="2" borderId="33" xfId="4" applyNumberFormat="1" applyFont="1" applyFill="1" applyBorder="1">
      <alignment vertical="center"/>
    </xf>
    <xf numFmtId="0" fontId="20" fillId="2" borderId="33" xfId="0" applyNumberFormat="1" applyFont="1" applyFill="1" applyBorder="1">
      <alignment vertical="center"/>
    </xf>
    <xf numFmtId="0" fontId="26" fillId="2" borderId="33" xfId="0" applyNumberFormat="1" applyFont="1" applyFill="1" applyBorder="1" applyAlignment="1">
      <alignment horizontal="center" vertical="center"/>
    </xf>
    <xf numFmtId="0" fontId="20" fillId="2" borderId="33" xfId="0" applyNumberFormat="1" applyFont="1" applyFill="1" applyBorder="1" applyAlignment="1">
      <alignment horizontal="center" vertical="center"/>
    </xf>
    <xf numFmtId="0" fontId="20" fillId="2" borderId="34" xfId="0" applyNumberFormat="1" applyFont="1" applyFill="1" applyBorder="1">
      <alignment vertical="center"/>
    </xf>
    <xf numFmtId="0" fontId="20" fillId="2" borderId="37" xfId="0" applyNumberFormat="1" applyFont="1" applyFill="1" applyBorder="1" applyAlignment="1">
      <alignment horizontal="left" vertical="center"/>
    </xf>
    <xf numFmtId="41" fontId="20" fillId="2" borderId="37" xfId="4" applyNumberFormat="1" applyFont="1" applyFill="1" applyBorder="1">
      <alignment vertical="center"/>
    </xf>
    <xf numFmtId="0" fontId="20" fillId="2" borderId="37" xfId="0" applyNumberFormat="1" applyFont="1" applyFill="1" applyBorder="1">
      <alignment vertical="center"/>
    </xf>
    <xf numFmtId="0" fontId="26" fillId="2" borderId="37" xfId="0" applyNumberFormat="1" applyFont="1" applyFill="1" applyBorder="1" applyAlignment="1">
      <alignment horizontal="center" vertical="center"/>
    </xf>
    <xf numFmtId="0" fontId="20" fillId="2" borderId="37" xfId="0" applyNumberFormat="1" applyFont="1" applyFill="1" applyBorder="1" applyAlignment="1">
      <alignment horizontal="center" vertical="center"/>
    </xf>
    <xf numFmtId="0" fontId="20" fillId="2" borderId="37" xfId="0" quotePrefix="1" applyNumberFormat="1" applyFont="1" applyFill="1" applyBorder="1" applyAlignment="1">
      <alignment horizontal="center" vertical="center"/>
    </xf>
    <xf numFmtId="0" fontId="20" fillId="2" borderId="42" xfId="0" applyNumberFormat="1" applyFont="1" applyFill="1" applyBorder="1">
      <alignment vertical="center"/>
    </xf>
    <xf numFmtId="0" fontId="25" fillId="0" borderId="3" xfId="0" applyNumberFormat="1" applyFont="1" applyBorder="1">
      <alignment vertical="center"/>
    </xf>
    <xf numFmtId="0" fontId="25" fillId="0" borderId="5" xfId="0" applyNumberFormat="1" applyFont="1" applyBorder="1">
      <alignment vertical="center"/>
    </xf>
    <xf numFmtId="0" fontId="20" fillId="0" borderId="33" xfId="0" applyNumberFormat="1" applyFont="1" applyBorder="1" applyAlignment="1">
      <alignment horizontal="left" vertical="center" shrinkToFit="1"/>
    </xf>
    <xf numFmtId="0" fontId="25" fillId="0" borderId="0" xfId="0" applyNumberFormat="1" applyFont="1" applyBorder="1">
      <alignment vertical="center"/>
    </xf>
    <xf numFmtId="41" fontId="24" fillId="0" borderId="14" xfId="2" applyNumberFormat="1" applyFont="1" applyBorder="1" applyAlignment="1">
      <alignment horizontal="center" vertical="center"/>
    </xf>
    <xf numFmtId="179" fontId="25" fillId="0" borderId="48" xfId="2" applyNumberFormat="1" applyFont="1" applyBorder="1" applyAlignment="1">
      <alignment horizontal="right" vertical="center"/>
    </xf>
    <xf numFmtId="179" fontId="25" fillId="0" borderId="60" xfId="4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left" vertical="center"/>
    </xf>
    <xf numFmtId="41" fontId="23" fillId="0" borderId="0" xfId="4" applyNumberFormat="1" applyFont="1" applyBorder="1">
      <alignment vertical="center"/>
    </xf>
    <xf numFmtId="0" fontId="23" fillId="0" borderId="0" xfId="0" applyNumberFormat="1" applyFont="1" applyBorder="1">
      <alignment vertical="center"/>
    </xf>
    <xf numFmtId="0" fontId="30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36" xfId="0" applyNumberFormat="1" applyFont="1" applyBorder="1" applyAlignment="1">
      <alignment horizontal="left" vertical="center"/>
    </xf>
    <xf numFmtId="0" fontId="23" fillId="0" borderId="0" xfId="0" quotePrefix="1" applyNumberFormat="1" applyFont="1" applyBorder="1" applyAlignment="1">
      <alignment horizontal="center" vertical="center"/>
    </xf>
    <xf numFmtId="41" fontId="20" fillId="0" borderId="0" xfId="7" applyNumberFormat="1" applyFont="1">
      <alignment vertical="center"/>
    </xf>
    <xf numFmtId="0" fontId="23" fillId="0" borderId="57" xfId="0" applyNumberFormat="1" applyFont="1" applyBorder="1" applyAlignment="1">
      <alignment horizontal="left" vertical="center"/>
    </xf>
    <xf numFmtId="0" fontId="20" fillId="0" borderId="8" xfId="0" applyNumberFormat="1" applyFont="1" applyBorder="1" applyAlignment="1">
      <alignment horizontal="center" vertical="center" wrapText="1"/>
    </xf>
    <xf numFmtId="41" fontId="25" fillId="0" borderId="60" xfId="4" applyNumberFormat="1" applyFont="1" applyBorder="1" applyAlignment="1">
      <alignment horizontal="center" vertical="center"/>
    </xf>
    <xf numFmtId="178" fontId="25" fillId="0" borderId="60" xfId="4" applyNumberFormat="1" applyFont="1" applyBorder="1" applyAlignment="1">
      <alignment horizontal="right" vertical="center"/>
    </xf>
    <xf numFmtId="179" fontId="25" fillId="0" borderId="60" xfId="4" applyNumberFormat="1" applyFont="1" applyBorder="1" applyAlignment="1">
      <alignment horizontal="right" vertical="center"/>
    </xf>
    <xf numFmtId="0" fontId="23" fillId="0" borderId="59" xfId="0" applyNumberFormat="1" applyFont="1" applyBorder="1" applyAlignment="1">
      <alignment horizontal="left" vertical="center"/>
    </xf>
    <xf numFmtId="41" fontId="20" fillId="0" borderId="39" xfId="4" applyNumberFormat="1" applyFont="1" applyBorder="1">
      <alignment vertical="center"/>
    </xf>
    <xf numFmtId="41" fontId="25" fillId="0" borderId="14" xfId="2" applyNumberFormat="1" applyFont="1" applyBorder="1" applyAlignment="1">
      <alignment horizontal="center" vertical="center"/>
    </xf>
    <xf numFmtId="179" fontId="25" fillId="0" borderId="60" xfId="4" applyNumberFormat="1" applyFont="1" applyBorder="1" applyAlignment="1">
      <alignment vertical="center"/>
    </xf>
    <xf numFmtId="0" fontId="20" fillId="0" borderId="57" xfId="0" applyNumberFormat="1" applyFont="1" applyBorder="1" applyAlignment="1">
      <alignment horizontal="left" vertical="center" wrapText="1"/>
    </xf>
    <xf numFmtId="0" fontId="20" fillId="0" borderId="35" xfId="0" applyNumberFormat="1" applyFont="1" applyBorder="1" applyAlignment="1">
      <alignment horizontal="center" vertical="center"/>
    </xf>
    <xf numFmtId="41" fontId="25" fillId="0" borderId="58" xfId="2" applyNumberFormat="1" applyFont="1" applyBorder="1" applyAlignment="1">
      <alignment horizontal="center" vertical="center"/>
    </xf>
    <xf numFmtId="178" fontId="25" fillId="0" borderId="58" xfId="2" applyNumberFormat="1" applyFont="1" applyBorder="1" applyAlignment="1">
      <alignment horizontal="right" vertical="center"/>
    </xf>
    <xf numFmtId="179" fontId="25" fillId="0" borderId="58" xfId="2" applyNumberFormat="1" applyFont="1" applyBorder="1">
      <alignment vertical="center"/>
    </xf>
    <xf numFmtId="0" fontId="20" fillId="0" borderId="20" xfId="0" applyNumberFormat="1" applyFont="1" applyBorder="1" applyAlignment="1">
      <alignment horizontal="center" vertical="center"/>
    </xf>
    <xf numFmtId="41" fontId="25" fillId="0" borderId="58" xfId="4" applyNumberFormat="1" applyFont="1" applyBorder="1" applyAlignment="1">
      <alignment horizontal="center" vertical="center"/>
    </xf>
    <xf numFmtId="178" fontId="25" fillId="0" borderId="58" xfId="4" applyNumberFormat="1" applyFont="1" applyBorder="1" applyAlignment="1">
      <alignment horizontal="right" vertical="center"/>
    </xf>
    <xf numFmtId="179" fontId="25" fillId="0" borderId="58" xfId="4" applyNumberFormat="1" applyFont="1" applyBorder="1">
      <alignment vertical="center"/>
    </xf>
    <xf numFmtId="0" fontId="23" fillId="0" borderId="5" xfId="0" applyNumberFormat="1" applyFont="1" applyBorder="1" applyAlignment="1">
      <alignment vertical="center" wrapText="1"/>
    </xf>
    <xf numFmtId="0" fontId="20" fillId="0" borderId="0" xfId="0" applyNumberFormat="1" applyFont="1" applyBorder="1" applyAlignment="1">
      <alignment horizontal="left" vertical="top" wrapText="1"/>
    </xf>
    <xf numFmtId="0" fontId="20" fillId="0" borderId="9" xfId="0" applyNumberFormat="1" applyFont="1" applyBorder="1" applyAlignment="1">
      <alignment horizontal="center" vertical="center"/>
    </xf>
    <xf numFmtId="0" fontId="20" fillId="2" borderId="72" xfId="0" applyNumberFormat="1" applyFont="1" applyFill="1" applyBorder="1" applyAlignment="1">
      <alignment horizontal="left" vertical="center"/>
    </xf>
    <xf numFmtId="41" fontId="20" fillId="0" borderId="0" xfId="4" applyNumberFormat="1" applyFont="1" applyFill="1">
      <alignment vertical="center"/>
    </xf>
    <xf numFmtId="0" fontId="20" fillId="2" borderId="28" xfId="0" applyNumberFormat="1" applyFont="1" applyFill="1" applyBorder="1">
      <alignment vertical="center"/>
    </xf>
    <xf numFmtId="0" fontId="20" fillId="0" borderId="57" xfId="0" applyNumberFormat="1" applyFont="1" applyFill="1" applyBorder="1">
      <alignment vertical="center"/>
    </xf>
    <xf numFmtId="41" fontId="20" fillId="0" borderId="37" xfId="4" applyNumberFormat="1" applyFont="1" applyFill="1" applyBorder="1">
      <alignment vertical="center"/>
    </xf>
    <xf numFmtId="0" fontId="24" fillId="0" borderId="9" xfId="0" applyNumberFormat="1" applyFont="1" applyBorder="1" applyAlignment="1">
      <alignment horizontal="center" vertical="center" shrinkToFit="1"/>
    </xf>
    <xf numFmtId="0" fontId="25" fillId="0" borderId="55" xfId="0" applyNumberFormat="1" applyFont="1" applyBorder="1" applyAlignment="1">
      <alignment horizontal="center" vertical="center"/>
    </xf>
    <xf numFmtId="179" fontId="25" fillId="0" borderId="55" xfId="0" applyNumberFormat="1" applyFont="1" applyBorder="1" applyAlignment="1">
      <alignment vertical="center"/>
    </xf>
    <xf numFmtId="41" fontId="25" fillId="0" borderId="41" xfId="2" applyNumberFormat="1" applyFont="1" applyBorder="1" applyAlignment="1">
      <alignment horizontal="center" vertical="center"/>
    </xf>
    <xf numFmtId="0" fontId="25" fillId="0" borderId="48" xfId="0" applyNumberFormat="1" applyFont="1" applyBorder="1" applyAlignment="1">
      <alignment horizontal="center" vertical="center"/>
    </xf>
    <xf numFmtId="179" fontId="25" fillId="0" borderId="48" xfId="0" applyNumberFormat="1" applyFont="1" applyBorder="1" applyAlignment="1">
      <alignment vertical="center"/>
    </xf>
    <xf numFmtId="41" fontId="24" fillId="0" borderId="23" xfId="2" applyNumberFormat="1" applyFont="1" applyBorder="1" applyAlignment="1">
      <alignment horizontal="center" vertical="center"/>
    </xf>
    <xf numFmtId="178" fontId="24" fillId="0" borderId="60" xfId="2" applyNumberFormat="1" applyFont="1" applyBorder="1" applyAlignment="1">
      <alignment horizontal="right" vertical="center"/>
    </xf>
    <xf numFmtId="179" fontId="24" fillId="0" borderId="60" xfId="2" applyNumberFormat="1" applyFont="1" applyBorder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4" xfId="6" applyNumberFormat="1" applyFont="1" applyBorder="1" applyAlignment="1">
      <alignment horizontal="left" vertical="center"/>
    </xf>
    <xf numFmtId="0" fontId="20" fillId="0" borderId="33" xfId="6" applyNumberFormat="1" applyFont="1" applyBorder="1">
      <alignment vertical="center"/>
    </xf>
    <xf numFmtId="0" fontId="26" fillId="0" borderId="33" xfId="6" applyNumberFormat="1" applyFont="1" applyBorder="1" applyAlignment="1">
      <alignment horizontal="center" vertical="center"/>
    </xf>
    <xf numFmtId="0" fontId="20" fillId="0" borderId="33" xfId="6" applyNumberFormat="1" applyFont="1" applyBorder="1" applyAlignment="1">
      <alignment horizontal="center" vertical="center"/>
    </xf>
    <xf numFmtId="0" fontId="20" fillId="0" borderId="33" xfId="6" quotePrefix="1" applyNumberFormat="1" applyFont="1" applyBorder="1" applyAlignment="1">
      <alignment horizontal="center" vertical="center"/>
    </xf>
    <xf numFmtId="0" fontId="20" fillId="0" borderId="34" xfId="6" applyNumberFormat="1" applyFont="1" applyBorder="1">
      <alignment vertical="center"/>
    </xf>
    <xf numFmtId="0" fontId="20" fillId="0" borderId="8" xfId="0" applyNumberFormat="1" applyFont="1" applyBorder="1" applyAlignment="1">
      <alignment horizontal="center" vertical="center" shrinkToFit="1"/>
    </xf>
    <xf numFmtId="0" fontId="20" fillId="0" borderId="0" xfId="6" applyNumberFormat="1" applyFont="1" applyBorder="1">
      <alignment vertical="center"/>
    </xf>
    <xf numFmtId="0" fontId="26" fillId="0" borderId="0" xfId="6" applyNumberFormat="1" applyFont="1" applyBorder="1" applyAlignment="1">
      <alignment horizontal="center" vertical="center"/>
    </xf>
    <xf numFmtId="0" fontId="20" fillId="0" borderId="0" xfId="6" applyNumberFormat="1" applyFont="1" applyBorder="1" applyAlignment="1">
      <alignment horizontal="center" vertical="center"/>
    </xf>
    <xf numFmtId="0" fontId="20" fillId="0" borderId="0" xfId="6" quotePrefix="1" applyNumberFormat="1" applyFont="1" applyBorder="1" applyAlignment="1">
      <alignment horizontal="center" vertical="center"/>
    </xf>
    <xf numFmtId="0" fontId="20" fillId="0" borderId="28" xfId="6" applyNumberFormat="1" applyFont="1" applyBorder="1">
      <alignment vertical="center"/>
    </xf>
    <xf numFmtId="0" fontId="20" fillId="0" borderId="16" xfId="0" applyNumberFormat="1" applyFont="1" applyBorder="1" applyAlignment="1">
      <alignment horizontal="center" vertical="center"/>
    </xf>
    <xf numFmtId="41" fontId="25" fillId="0" borderId="48" xfId="2" applyNumberFormat="1" applyFont="1" applyBorder="1" applyAlignment="1">
      <alignment horizontal="center" vertical="center"/>
    </xf>
    <xf numFmtId="178" fontId="25" fillId="0" borderId="48" xfId="2" applyNumberFormat="1" applyFont="1" applyBorder="1" applyAlignment="1">
      <alignment horizontal="right" vertical="center"/>
    </xf>
    <xf numFmtId="179" fontId="25" fillId="0" borderId="48" xfId="2" applyNumberFormat="1" applyFont="1" applyBorder="1">
      <alignment vertical="center"/>
    </xf>
    <xf numFmtId="41" fontId="25" fillId="0" borderId="48" xfId="2" applyNumberFormat="1" applyFont="1" applyBorder="1">
      <alignment vertical="center"/>
    </xf>
    <xf numFmtId="0" fontId="20" fillId="0" borderId="14" xfId="6" applyNumberFormat="1" applyFont="1" applyBorder="1" applyAlignment="1">
      <alignment horizontal="left" vertical="center" shrinkToFit="1"/>
    </xf>
    <xf numFmtId="0" fontId="20" fillId="0" borderId="16" xfId="0" applyNumberFormat="1" applyFont="1" applyBorder="1" applyAlignment="1">
      <alignment horizontal="center" vertical="center" shrinkToFit="1"/>
    </xf>
    <xf numFmtId="0" fontId="20" fillId="0" borderId="65" xfId="0" applyNumberFormat="1" applyFont="1" applyBorder="1" applyAlignment="1">
      <alignment horizontal="center" vertical="center" shrinkToFit="1"/>
    </xf>
    <xf numFmtId="0" fontId="20" fillId="0" borderId="61" xfId="0" applyNumberFormat="1" applyFont="1" applyBorder="1" applyAlignment="1">
      <alignment horizontal="center" vertical="center"/>
    </xf>
    <xf numFmtId="41" fontId="25" fillId="0" borderId="55" xfId="2" applyNumberFormat="1" applyFont="1" applyBorder="1" applyAlignment="1">
      <alignment horizontal="center" vertical="center"/>
    </xf>
    <xf numFmtId="0" fontId="20" fillId="0" borderId="65" xfId="0" applyNumberFormat="1" applyFont="1" applyBorder="1" applyAlignment="1">
      <alignment horizontal="center" vertical="center"/>
    </xf>
    <xf numFmtId="0" fontId="21" fillId="0" borderId="16" xfId="0" applyNumberFormat="1" applyFont="1" applyBorder="1" applyAlignment="1">
      <alignment horizontal="center"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61" xfId="0" applyNumberFormat="1" applyFont="1" applyBorder="1" applyAlignment="1">
      <alignment horizontal="center" vertical="center" shrinkToFit="1"/>
    </xf>
    <xf numFmtId="0" fontId="20" fillId="0" borderId="61" xfId="0" applyNumberFormat="1" applyFont="1" applyBorder="1" applyAlignment="1">
      <alignment horizontal="center" vertical="center" shrinkToFit="1"/>
    </xf>
    <xf numFmtId="185" fontId="25" fillId="0" borderId="60" xfId="2" applyNumberFormat="1" applyFont="1" applyBorder="1" applyAlignment="1">
      <alignment horizontal="right" vertical="center"/>
    </xf>
    <xf numFmtId="0" fontId="20" fillId="0" borderId="16" xfId="0" applyNumberFormat="1" applyFont="1" applyBorder="1" applyAlignment="1">
      <alignment vertical="center" shrinkToFit="1"/>
    </xf>
    <xf numFmtId="0" fontId="25" fillId="0" borderId="48" xfId="0" applyNumberFormat="1" applyFont="1" applyBorder="1">
      <alignment vertical="center"/>
    </xf>
    <xf numFmtId="0" fontId="25" fillId="0" borderId="48" xfId="0" applyNumberFormat="1" applyFont="1" applyBorder="1" applyAlignment="1">
      <alignment horizontal="right" vertical="center"/>
    </xf>
    <xf numFmtId="0" fontId="24" fillId="0" borderId="40" xfId="0" applyNumberFormat="1" applyFont="1" applyBorder="1" applyAlignment="1">
      <alignment horizontal="center" vertical="center"/>
    </xf>
    <xf numFmtId="41" fontId="24" fillId="0" borderId="60" xfId="2" applyNumberFormat="1" applyFont="1" applyBorder="1" applyAlignment="1">
      <alignment vertical="center" wrapText="1"/>
    </xf>
    <xf numFmtId="178" fontId="24" fillId="0" borderId="60" xfId="2" applyNumberFormat="1" applyFont="1" applyBorder="1" applyAlignment="1">
      <alignment horizontal="right" vertical="center" wrapText="1"/>
    </xf>
    <xf numFmtId="178" fontId="24" fillId="0" borderId="58" xfId="2" applyNumberFormat="1" applyFont="1" applyBorder="1" applyAlignment="1">
      <alignment horizontal="right" vertical="center" shrinkToFit="1"/>
    </xf>
    <xf numFmtId="179" fontId="24" fillId="0" borderId="58" xfId="2" applyNumberFormat="1" applyFont="1" applyBorder="1" applyAlignment="1">
      <alignment vertical="center" wrapText="1"/>
    </xf>
    <xf numFmtId="0" fontId="24" fillId="0" borderId="10" xfId="0" applyNumberFormat="1" applyFont="1" applyBorder="1" applyAlignment="1">
      <alignment vertical="top" wrapText="1" shrinkToFit="1"/>
    </xf>
    <xf numFmtId="41" fontId="25" fillId="0" borderId="58" xfId="2" applyNumberFormat="1" applyFont="1" applyBorder="1" applyAlignment="1">
      <alignment horizontal="center" vertical="center" wrapText="1"/>
    </xf>
    <xf numFmtId="0" fontId="24" fillId="0" borderId="5" xfId="0" applyNumberFormat="1" applyFont="1" applyBorder="1" applyAlignment="1">
      <alignment vertical="top" shrinkToFit="1"/>
    </xf>
    <xf numFmtId="41" fontId="25" fillId="0" borderId="55" xfId="2" applyNumberFormat="1" applyFont="1" applyBorder="1" applyAlignment="1">
      <alignment horizontal="center" vertical="center" wrapText="1"/>
    </xf>
    <xf numFmtId="0" fontId="20" fillId="0" borderId="14" xfId="0" applyNumberFormat="1" applyFont="1" applyBorder="1" applyAlignment="1">
      <alignment vertical="center" wrapText="1"/>
    </xf>
    <xf numFmtId="0" fontId="24" fillId="0" borderId="5" xfId="0" applyNumberFormat="1" applyFont="1" applyBorder="1" applyAlignment="1">
      <alignment vertical="top" wrapText="1"/>
    </xf>
    <xf numFmtId="0" fontId="20" fillId="0" borderId="36" xfId="0" applyNumberFormat="1" applyFont="1" applyBorder="1" applyAlignment="1">
      <alignment vertical="center" wrapText="1"/>
    </xf>
    <xf numFmtId="41" fontId="25" fillId="0" borderId="48" xfId="2" applyNumberFormat="1" applyFont="1" applyBorder="1" applyAlignment="1">
      <alignment horizontal="center" vertical="center" wrapText="1"/>
    </xf>
    <xf numFmtId="0" fontId="20" fillId="0" borderId="44" xfId="0" applyNumberFormat="1" applyFont="1" applyBorder="1" applyAlignment="1">
      <alignment vertical="center" wrapText="1"/>
    </xf>
    <xf numFmtId="178" fontId="25" fillId="0" borderId="58" xfId="2" applyNumberFormat="1" applyFont="1" applyBorder="1" applyAlignment="1">
      <alignment horizontal="right" vertical="center" wrapText="1"/>
    </xf>
    <xf numFmtId="178" fontId="25" fillId="0" borderId="55" xfId="2" applyNumberFormat="1" applyFont="1" applyBorder="1" applyAlignment="1">
      <alignment horizontal="right" vertical="center" wrapText="1"/>
    </xf>
    <xf numFmtId="178" fontId="25" fillId="0" borderId="48" xfId="2" applyNumberFormat="1" applyFont="1" applyBorder="1" applyAlignment="1">
      <alignment horizontal="right" vertical="center" wrapText="1"/>
    </xf>
    <xf numFmtId="41" fontId="23" fillId="0" borderId="3" xfId="2" applyNumberFormat="1" applyFont="1" applyBorder="1" applyAlignment="1">
      <alignment horizontal="center" vertical="center" wrapText="1"/>
    </xf>
    <xf numFmtId="0" fontId="23" fillId="0" borderId="5" xfId="0" applyNumberFormat="1" applyFont="1" applyBorder="1" applyAlignment="1">
      <alignment horizontal="left" vertical="top" wrapText="1" shrinkToFit="1"/>
    </xf>
    <xf numFmtId="41" fontId="23" fillId="0" borderId="11" xfId="2" applyNumberFormat="1" applyFont="1" applyBorder="1" applyAlignment="1">
      <alignment horizontal="center" vertical="center" wrapText="1"/>
    </xf>
    <xf numFmtId="0" fontId="23" fillId="0" borderId="13" xfId="0" applyNumberFormat="1" applyFont="1" applyBorder="1" applyAlignment="1">
      <alignment horizontal="left" vertical="top" wrapText="1" shrinkToFit="1"/>
    </xf>
    <xf numFmtId="0" fontId="20" fillId="0" borderId="85" xfId="0" applyNumberFormat="1" applyFont="1" applyBorder="1" applyAlignment="1">
      <alignment horizontal="center" vertical="center" wrapText="1"/>
    </xf>
    <xf numFmtId="179" fontId="25" fillId="0" borderId="80" xfId="2" applyNumberFormat="1" applyFont="1" applyBorder="1" applyAlignment="1">
      <alignment horizontal="right" vertical="center"/>
    </xf>
    <xf numFmtId="41" fontId="20" fillId="0" borderId="7" xfId="0" applyNumberFormat="1" applyFont="1" applyBorder="1">
      <alignment vertical="center"/>
    </xf>
    <xf numFmtId="0" fontId="24" fillId="0" borderId="0" xfId="0" applyNumberFormat="1" applyFont="1" applyAlignment="1">
      <alignment horizontal="center" vertical="top" wrapText="1"/>
    </xf>
    <xf numFmtId="0" fontId="20" fillId="0" borderId="0" xfId="0" applyNumberFormat="1" applyFont="1" applyAlignment="1">
      <alignment horizontal="center" vertical="center" wrapText="1"/>
    </xf>
    <xf numFmtId="179" fontId="25" fillId="0" borderId="0" xfId="2" applyNumberFormat="1" applyFont="1" applyAlignment="1">
      <alignment horizontal="right" vertical="center"/>
    </xf>
    <xf numFmtId="0" fontId="20" fillId="0" borderId="0" xfId="0" applyNumberFormat="1" applyFont="1" applyAlignment="1">
      <alignment horizontal="left" vertical="center" shrinkToFit="1"/>
    </xf>
    <xf numFmtId="41" fontId="25" fillId="0" borderId="0" xfId="0" applyNumberFormat="1" applyFont="1" applyAlignment="1">
      <alignment horizontal="left" vertical="center"/>
    </xf>
    <xf numFmtId="43" fontId="20" fillId="0" borderId="0" xfId="0" applyNumberFormat="1" applyFont="1" applyAlignment="1">
      <alignment horizontal="left" vertical="center"/>
    </xf>
    <xf numFmtId="41" fontId="21" fillId="0" borderId="0" xfId="0" applyNumberFormat="1" applyFont="1" applyAlignment="1">
      <alignment horizontal="left" vertical="center"/>
    </xf>
  </cellXfs>
  <cellStyles count="8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쉼표 [0] 2 3" xfId="7" xr:uid="{00000000-0005-0000-0000-000007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tabSelected="1" zoomScaleNormal="100" zoomScaleSheetLayoutView="100" workbookViewId="0">
      <selection activeCell="S17" sqref="S17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  <col min="16" max="16" width="10.875" bestFit="1" customWidth="1"/>
  </cols>
  <sheetData>
    <row r="1" spans="1:16" ht="29.25" customHeight="1"/>
    <row r="2" spans="1:16" ht="51" customHeight="1">
      <c r="A2" s="100" t="s">
        <v>394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>
      <c r="B3" s="5"/>
    </row>
    <row r="4" spans="1:16">
      <c r="B4" s="5"/>
    </row>
    <row r="5" spans="1:16" ht="21.75" customHeight="1">
      <c r="B5" s="59" t="s">
        <v>321</v>
      </c>
      <c r="C5" s="96" t="s">
        <v>461</v>
      </c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</row>
    <row r="6" spans="1:16" ht="21.75" customHeight="1">
      <c r="B6" s="59"/>
      <c r="C6" s="101" t="s">
        <v>462</v>
      </c>
      <c r="D6" s="101"/>
      <c r="E6" s="101"/>
      <c r="F6" s="101"/>
      <c r="G6" s="101"/>
      <c r="H6" s="101"/>
      <c r="I6" s="101"/>
      <c r="J6" s="101"/>
      <c r="K6" s="101"/>
      <c r="L6" s="101"/>
      <c r="M6" s="60"/>
      <c r="N6" s="60"/>
      <c r="O6" s="60"/>
    </row>
    <row r="7" spans="1:16" ht="21.75" customHeight="1">
      <c r="B7" s="6"/>
      <c r="C7" s="96" t="s">
        <v>436</v>
      </c>
      <c r="D7" s="96"/>
      <c r="E7" s="102" t="s">
        <v>436</v>
      </c>
      <c r="F7" s="102"/>
      <c r="G7" s="96"/>
      <c r="H7" s="96"/>
      <c r="I7" s="96"/>
      <c r="J7" s="96"/>
      <c r="K7" s="96"/>
      <c r="L7" s="96"/>
      <c r="M7" s="7"/>
      <c r="N7" s="7"/>
      <c r="O7" s="7"/>
    </row>
    <row r="8" spans="1:16" ht="21.75" customHeight="1">
      <c r="B8" s="6" t="s">
        <v>344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6" ht="21.75" customHeight="1">
      <c r="B9" s="6"/>
      <c r="C9" s="6" t="s">
        <v>367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6" ht="21.75" customHeight="1">
      <c r="B10" s="6"/>
      <c r="C10" s="6"/>
      <c r="D10" s="6" t="s">
        <v>351</v>
      </c>
      <c r="E10" s="7"/>
      <c r="F10" s="95">
        <v>458948.17</v>
      </c>
      <c r="G10" s="95"/>
      <c r="H10" s="7" t="s">
        <v>438</v>
      </c>
      <c r="I10" s="7" t="s">
        <v>221</v>
      </c>
      <c r="J10" s="95">
        <v>9170</v>
      </c>
      <c r="K10" s="95"/>
      <c r="L10" s="7" t="s">
        <v>438</v>
      </c>
      <c r="M10" s="7"/>
      <c r="N10" s="7"/>
      <c r="O10" s="7"/>
      <c r="P10" s="80"/>
    </row>
    <row r="11" spans="1:16" ht="21.75" customHeight="1">
      <c r="B11" s="6"/>
      <c r="C11" s="6"/>
      <c r="D11" s="6" t="s">
        <v>210</v>
      </c>
      <c r="E11" s="7"/>
      <c r="F11" s="95">
        <v>0</v>
      </c>
      <c r="G11" s="95"/>
      <c r="H11" s="7" t="s">
        <v>438</v>
      </c>
      <c r="I11" s="7" t="s">
        <v>251</v>
      </c>
      <c r="J11" s="95">
        <v>3160248.83984</v>
      </c>
      <c r="K11" s="95"/>
      <c r="L11" s="7" t="s">
        <v>438</v>
      </c>
      <c r="M11" s="7"/>
      <c r="N11" s="7"/>
      <c r="O11" s="7"/>
    </row>
    <row r="12" spans="1:16" ht="21.75" customHeight="1">
      <c r="B12" s="6"/>
      <c r="C12" s="6"/>
      <c r="D12" s="6" t="s">
        <v>208</v>
      </c>
      <c r="E12" s="7"/>
      <c r="F12" s="95">
        <v>1670212</v>
      </c>
      <c r="G12" s="95"/>
      <c r="H12" s="7" t="s">
        <v>438</v>
      </c>
      <c r="I12" s="6" t="s">
        <v>273</v>
      </c>
      <c r="J12" s="97">
        <v>6753632.9790000003</v>
      </c>
      <c r="K12" s="97"/>
      <c r="L12" s="7" t="s">
        <v>438</v>
      </c>
      <c r="M12" s="7"/>
      <c r="N12" s="7"/>
      <c r="O12" s="7"/>
    </row>
    <row r="13" spans="1:16" ht="21.75" customHeight="1">
      <c r="B13" s="6"/>
      <c r="C13" s="6"/>
      <c r="D13" s="6" t="s">
        <v>163</v>
      </c>
      <c r="F13" s="95">
        <v>300725.01100000006</v>
      </c>
      <c r="G13" s="95"/>
      <c r="H13" s="7" t="s">
        <v>438</v>
      </c>
      <c r="I13" s="7"/>
      <c r="J13" s="97"/>
      <c r="K13" s="98"/>
      <c r="L13" s="7"/>
      <c r="M13" s="7"/>
      <c r="N13" s="7"/>
      <c r="O13" s="7"/>
    </row>
    <row r="14" spans="1:16" ht="21.75" customHeight="1">
      <c r="B14" s="6"/>
      <c r="C14" s="6" t="s">
        <v>95</v>
      </c>
      <c r="D14" s="7"/>
      <c r="E14" s="7"/>
      <c r="F14" s="7"/>
      <c r="G14" s="7"/>
      <c r="H14" s="7"/>
      <c r="I14" s="7"/>
      <c r="J14" s="99"/>
      <c r="K14" s="99"/>
      <c r="L14" s="7"/>
      <c r="M14" s="7"/>
      <c r="N14" s="7"/>
      <c r="O14" s="7"/>
    </row>
    <row r="15" spans="1:16" ht="21.75" customHeight="1">
      <c r="B15" s="6"/>
      <c r="C15" s="6"/>
      <c r="D15" s="6" t="s">
        <v>241</v>
      </c>
      <c r="E15" s="7"/>
      <c r="F15" s="95">
        <v>1618993.9499600001</v>
      </c>
      <c r="G15" s="95"/>
      <c r="H15" s="7" t="s">
        <v>438</v>
      </c>
      <c r="I15" s="7" t="s">
        <v>25</v>
      </c>
      <c r="J15" s="95">
        <v>10734</v>
      </c>
      <c r="K15" s="95"/>
      <c r="L15" s="7" t="s">
        <v>438</v>
      </c>
      <c r="M15" s="7"/>
      <c r="N15" s="7"/>
      <c r="O15" s="7"/>
      <c r="P15" s="80"/>
    </row>
    <row r="16" spans="1:16" ht="21.75" customHeight="1">
      <c r="B16" s="6"/>
      <c r="C16" s="6"/>
      <c r="D16" s="6" t="s">
        <v>202</v>
      </c>
      <c r="E16" s="7"/>
      <c r="F16" s="95">
        <v>1439645.9339999999</v>
      </c>
      <c r="G16" s="95"/>
      <c r="H16" s="7" t="s">
        <v>438</v>
      </c>
      <c r="I16" s="7" t="s">
        <v>100</v>
      </c>
      <c r="J16" s="95">
        <v>0</v>
      </c>
      <c r="K16" s="95"/>
      <c r="L16" s="7" t="s">
        <v>438</v>
      </c>
      <c r="M16" s="7"/>
      <c r="N16" s="7"/>
      <c r="O16" s="7"/>
    </row>
    <row r="17" spans="2:16" ht="21.75" customHeight="1">
      <c r="B17" s="6"/>
      <c r="C17" s="6"/>
      <c r="D17" s="6" t="s">
        <v>198</v>
      </c>
      <c r="E17" s="7"/>
      <c r="F17" s="95">
        <v>55000</v>
      </c>
      <c r="G17" s="95"/>
      <c r="H17" s="7" t="s">
        <v>438</v>
      </c>
      <c r="I17" s="7" t="s">
        <v>238</v>
      </c>
      <c r="J17" s="95">
        <v>0</v>
      </c>
      <c r="K17" s="95"/>
      <c r="L17" s="7" t="s">
        <v>438</v>
      </c>
      <c r="M17" s="7"/>
      <c r="N17" s="7"/>
      <c r="O17" s="7"/>
    </row>
    <row r="18" spans="2:16" ht="21.75" customHeight="1">
      <c r="B18" s="6"/>
      <c r="C18" s="6"/>
      <c r="D18" s="6" t="s">
        <v>35</v>
      </c>
      <c r="E18" s="7"/>
      <c r="F18" s="95">
        <v>1315081.9699599999</v>
      </c>
      <c r="G18" s="95"/>
      <c r="H18" s="7" t="s">
        <v>438</v>
      </c>
      <c r="I18" s="8" t="s">
        <v>116</v>
      </c>
      <c r="J18" s="95">
        <v>7913481.1459999997</v>
      </c>
      <c r="K18" s="95"/>
      <c r="L18" s="7" t="s">
        <v>438</v>
      </c>
      <c r="M18" s="7"/>
      <c r="N18" s="7"/>
      <c r="O18" s="7"/>
    </row>
    <row r="19" spans="2:16" ht="21.75" customHeight="1">
      <c r="B19" s="6"/>
      <c r="C19" s="6"/>
      <c r="D19" s="6"/>
      <c r="E19" s="7"/>
      <c r="F19" s="95"/>
      <c r="G19" s="95"/>
      <c r="H19" s="7"/>
      <c r="I19" s="7"/>
      <c r="J19" s="7"/>
      <c r="K19" s="7"/>
      <c r="L19" s="7"/>
      <c r="M19" s="7"/>
      <c r="N19" s="7"/>
      <c r="O19" s="7"/>
    </row>
    <row r="20" spans="2:16" ht="21.75" customHeight="1">
      <c r="B20" s="6" t="s">
        <v>178</v>
      </c>
      <c r="C20" s="96" t="s">
        <v>0</v>
      </c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</row>
    <row r="21" spans="2:16" ht="21.75" customHeight="1"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2:16" ht="21.75" customHeight="1">
      <c r="B22" s="6"/>
      <c r="C22" s="7"/>
      <c r="D22" s="93"/>
      <c r="E22" s="93"/>
      <c r="F22" s="94"/>
      <c r="G22" s="94"/>
      <c r="H22" s="7"/>
      <c r="I22" s="7"/>
      <c r="J22" s="7"/>
      <c r="K22" s="7"/>
    </row>
    <row r="23" spans="2:16" ht="21.75" customHeight="1">
      <c r="B23" s="6"/>
      <c r="C23" s="7" t="s">
        <v>436</v>
      </c>
      <c r="D23" s="93"/>
      <c r="E23" s="93"/>
      <c r="F23" s="94"/>
      <c r="G23" s="94"/>
      <c r="H23" s="7"/>
      <c r="I23" s="7"/>
      <c r="J23" s="7"/>
      <c r="K23" s="7"/>
    </row>
    <row r="24" spans="2:16" ht="21.75" customHeight="1">
      <c r="B24" s="6"/>
      <c r="C24" s="7"/>
      <c r="D24" s="93"/>
      <c r="E24" s="93"/>
      <c r="F24" s="94"/>
      <c r="G24" s="94"/>
      <c r="H24" s="7"/>
      <c r="I24" s="7"/>
      <c r="J24" s="7"/>
      <c r="K24" s="7"/>
    </row>
    <row r="25" spans="2:16" ht="21.75" customHeight="1"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2:16" ht="21.75" customHeight="1">
      <c r="B26" s="6"/>
      <c r="C26" s="7"/>
      <c r="D26" s="7"/>
      <c r="E26" s="7"/>
      <c r="F26" s="7"/>
      <c r="G26" s="7"/>
      <c r="H26" s="7"/>
      <c r="I26" s="7"/>
      <c r="J26" s="7"/>
      <c r="K26" s="7"/>
    </row>
    <row r="27" spans="2:16" ht="21.75" customHeight="1"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2:16" ht="21.75" customHeight="1">
      <c r="B28" s="6"/>
      <c r="C28" s="7"/>
      <c r="D28" s="7"/>
      <c r="E28" s="7"/>
      <c r="F28" s="7"/>
      <c r="G28" s="7"/>
      <c r="H28" s="7"/>
      <c r="I28" s="7"/>
      <c r="J28" s="7"/>
      <c r="K28" s="7"/>
    </row>
    <row r="29" spans="2:16" ht="21.75" customHeight="1"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2:16" ht="21.75" customHeight="1">
      <c r="B30" s="6"/>
      <c r="C30" s="7"/>
      <c r="D30" s="7"/>
      <c r="E30" s="7"/>
      <c r="F30" s="7"/>
      <c r="G30" s="7"/>
      <c r="H30" s="7"/>
      <c r="I30" s="7"/>
      <c r="J30" s="7"/>
      <c r="K30" s="7"/>
    </row>
  </sheetData>
  <mergeCells count="31">
    <mergeCell ref="A2:P2"/>
    <mergeCell ref="C5:O5"/>
    <mergeCell ref="C6:L6"/>
    <mergeCell ref="C7:D7"/>
    <mergeCell ref="E7:F7"/>
    <mergeCell ref="G7:L7"/>
    <mergeCell ref="F10:G10"/>
    <mergeCell ref="J10:K10"/>
    <mergeCell ref="F11:G11"/>
    <mergeCell ref="J11:K11"/>
    <mergeCell ref="F12:G12"/>
    <mergeCell ref="J12:K12"/>
    <mergeCell ref="F13:G13"/>
    <mergeCell ref="J13:K13"/>
    <mergeCell ref="J14:K14"/>
    <mergeCell ref="F15:G15"/>
    <mergeCell ref="J15:K15"/>
    <mergeCell ref="F16:G16"/>
    <mergeCell ref="J16:K16"/>
    <mergeCell ref="F17:G17"/>
    <mergeCell ref="J17:K17"/>
    <mergeCell ref="F18:G18"/>
    <mergeCell ref="J18:K18"/>
    <mergeCell ref="D24:E24"/>
    <mergeCell ref="F24:G24"/>
    <mergeCell ref="F19:G19"/>
    <mergeCell ref="C20:P20"/>
    <mergeCell ref="D22:E22"/>
    <mergeCell ref="F22:G22"/>
    <mergeCell ref="D23:E23"/>
    <mergeCell ref="F23:G23"/>
  </mergeCells>
  <phoneticPr fontId="18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2D050"/>
  </sheetPr>
  <dimension ref="A1:O32"/>
  <sheetViews>
    <sheetView topLeftCell="A10" zoomScaleNormal="100" zoomScaleSheetLayoutView="100" workbookViewId="0">
      <selection activeCell="O20" sqref="O20"/>
    </sheetView>
  </sheetViews>
  <sheetFormatPr defaultColWidth="9" defaultRowHeight="16.5"/>
  <cols>
    <col min="1" max="1" width="6.875" customWidth="1"/>
    <col min="2" max="2" width="11.625" customWidth="1"/>
    <col min="3" max="4" width="11.125" customWidth="1"/>
    <col min="5" max="5" width="9.125" customWidth="1"/>
    <col min="6" max="7" width="7.125" customWidth="1"/>
    <col min="8" max="8" width="12.5" customWidth="1"/>
    <col min="9" max="10" width="11.125" customWidth="1"/>
    <col min="11" max="11" width="9.125" customWidth="1"/>
    <col min="12" max="12" width="7.625" customWidth="1"/>
    <col min="13" max="13" width="30.625" customWidth="1"/>
    <col min="15" max="15" width="24.75" style="21" customWidth="1"/>
  </cols>
  <sheetData>
    <row r="1" spans="1:15" ht="28.5" customHeight="1">
      <c r="A1" s="116" t="s">
        <v>467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1:15" ht="20.25" customHeight="1">
      <c r="A2" s="2"/>
      <c r="B2" s="2"/>
      <c r="C2" s="2"/>
      <c r="D2" s="2"/>
      <c r="E2" s="10"/>
      <c r="F2" s="3"/>
      <c r="G2" s="2"/>
      <c r="H2" s="2"/>
      <c r="I2" s="2"/>
      <c r="J2" s="2"/>
      <c r="K2" t="s">
        <v>436</v>
      </c>
      <c r="L2" s="4" t="s">
        <v>436</v>
      </c>
      <c r="M2" s="20" t="s">
        <v>31</v>
      </c>
    </row>
    <row r="3" spans="1:15" ht="19.5" customHeight="1">
      <c r="A3" s="118" t="s">
        <v>44</v>
      </c>
      <c r="B3" s="119"/>
      <c r="C3" s="120"/>
      <c r="D3" s="120"/>
      <c r="E3" s="119"/>
      <c r="F3" s="121"/>
      <c r="G3" s="118" t="s">
        <v>43</v>
      </c>
      <c r="H3" s="119"/>
      <c r="I3" s="120"/>
      <c r="J3" s="120"/>
      <c r="K3" s="119"/>
      <c r="L3" s="122"/>
      <c r="M3" s="123" t="s">
        <v>222</v>
      </c>
    </row>
    <row r="4" spans="1:15" ht="19.5" customHeight="1">
      <c r="A4" s="126" t="s">
        <v>405</v>
      </c>
      <c r="B4" s="128" t="s">
        <v>424</v>
      </c>
      <c r="C4" s="130" t="s">
        <v>327</v>
      </c>
      <c r="D4" s="130" t="s">
        <v>67</v>
      </c>
      <c r="E4" s="128" t="s">
        <v>152</v>
      </c>
      <c r="F4" s="132"/>
      <c r="G4" s="126" t="s">
        <v>405</v>
      </c>
      <c r="H4" s="133" t="s">
        <v>424</v>
      </c>
      <c r="I4" s="130" t="s">
        <v>327</v>
      </c>
      <c r="J4" s="130" t="s">
        <v>67</v>
      </c>
      <c r="K4" s="135" t="s">
        <v>152</v>
      </c>
      <c r="L4" s="136"/>
      <c r="M4" s="124"/>
    </row>
    <row r="5" spans="1:15" ht="19.5" customHeight="1" thickBot="1">
      <c r="A5" s="127"/>
      <c r="B5" s="129"/>
      <c r="C5" s="131"/>
      <c r="D5" s="131"/>
      <c r="E5" s="35" t="s">
        <v>441</v>
      </c>
      <c r="F5" s="36" t="s">
        <v>453</v>
      </c>
      <c r="G5" s="127"/>
      <c r="H5" s="134"/>
      <c r="I5" s="131"/>
      <c r="J5" s="131"/>
      <c r="K5" s="37" t="s">
        <v>441</v>
      </c>
      <c r="L5" s="38" t="s">
        <v>453</v>
      </c>
      <c r="M5" s="125"/>
      <c r="O5" s="58"/>
    </row>
    <row r="6" spans="1:15" ht="19.5" customHeight="1" thickTop="1">
      <c r="A6" s="114" t="s">
        <v>5</v>
      </c>
      <c r="B6" s="115"/>
      <c r="C6" s="16">
        <v>14634680</v>
      </c>
      <c r="D6" s="16">
        <v>12352936.999840001</v>
      </c>
      <c r="E6" s="41">
        <v>-2281743.0001599994</v>
      </c>
      <c r="F6" s="17">
        <v>-15.591341936824033</v>
      </c>
      <c r="G6" s="114" t="s">
        <v>14</v>
      </c>
      <c r="H6" s="115"/>
      <c r="I6" s="33">
        <v>14634679.99996</v>
      </c>
      <c r="J6" s="33">
        <v>12352936.999919999</v>
      </c>
      <c r="K6" s="41">
        <v>-2281743.0000400003</v>
      </c>
      <c r="L6" s="26">
        <v>-15.591341936046685</v>
      </c>
      <c r="M6" s="107" t="s">
        <v>468</v>
      </c>
    </row>
    <row r="7" spans="1:15" ht="19.5" customHeight="1">
      <c r="A7" s="103" t="s">
        <v>218</v>
      </c>
      <c r="B7" s="104"/>
      <c r="C7" s="11">
        <v>3381817</v>
      </c>
      <c r="D7" s="11">
        <v>458948.17</v>
      </c>
      <c r="E7" s="76">
        <v>-2922868.83</v>
      </c>
      <c r="F7" s="18">
        <v>-86.428947219793386</v>
      </c>
      <c r="G7" s="105" t="s">
        <v>306</v>
      </c>
      <c r="H7" s="106"/>
      <c r="I7" s="12">
        <v>1637034</v>
      </c>
      <c r="J7" s="12">
        <v>1618993.9499600001</v>
      </c>
      <c r="K7" s="12">
        <v>-18040.050039999885</v>
      </c>
      <c r="L7" s="27">
        <v>-1.1019960513953824</v>
      </c>
      <c r="M7" s="108"/>
    </row>
    <row r="8" spans="1:15" ht="19.5" customHeight="1">
      <c r="A8" s="67"/>
      <c r="B8" s="29" t="s">
        <v>191</v>
      </c>
      <c r="C8" s="13">
        <v>261017</v>
      </c>
      <c r="D8" s="13">
        <v>458710</v>
      </c>
      <c r="E8" s="13">
        <v>197693</v>
      </c>
      <c r="F8" s="19">
        <v>75.739511219575746</v>
      </c>
      <c r="G8" s="63"/>
      <c r="H8" s="29" t="s">
        <v>440</v>
      </c>
      <c r="I8" s="57">
        <v>1257830</v>
      </c>
      <c r="J8" s="57">
        <v>1243559.9499600001</v>
      </c>
      <c r="K8" s="57">
        <v>-14270.050039999885</v>
      </c>
      <c r="L8" s="28">
        <v>-1.1344975107923874</v>
      </c>
      <c r="M8" s="108"/>
      <c r="O8" s="22"/>
    </row>
    <row r="9" spans="1:15" ht="19.5" customHeight="1">
      <c r="A9" s="68"/>
      <c r="B9" s="29" t="s">
        <v>290</v>
      </c>
      <c r="C9" s="81">
        <v>3120800</v>
      </c>
      <c r="D9" s="34">
        <v>238.17</v>
      </c>
      <c r="E9" s="13">
        <v>-3120561.83</v>
      </c>
      <c r="F9" s="19">
        <v>-99.992368302999239</v>
      </c>
      <c r="G9" s="64"/>
      <c r="H9" s="29" t="s">
        <v>225</v>
      </c>
      <c r="I9" s="57">
        <v>21300</v>
      </c>
      <c r="J9" s="57">
        <v>20900</v>
      </c>
      <c r="K9" s="57">
        <v>-400</v>
      </c>
      <c r="L9" s="28">
        <v>-1.8779342723004695</v>
      </c>
      <c r="M9" s="108"/>
      <c r="O9" s="22"/>
    </row>
    <row r="10" spans="1:15" ht="19.5" customHeight="1">
      <c r="A10" s="68"/>
      <c r="B10" s="29" t="s">
        <v>266</v>
      </c>
      <c r="C10" s="13">
        <v>0</v>
      </c>
      <c r="D10" s="13">
        <v>0</v>
      </c>
      <c r="E10" s="13">
        <v>0</v>
      </c>
      <c r="F10" s="19">
        <v>0</v>
      </c>
      <c r="G10" s="65"/>
      <c r="H10" s="29" t="s">
        <v>442</v>
      </c>
      <c r="I10" s="57">
        <v>357904</v>
      </c>
      <c r="J10" s="57">
        <v>354534</v>
      </c>
      <c r="K10" s="57">
        <v>-3370</v>
      </c>
      <c r="L10" s="28">
        <v>-0.94159327640931634</v>
      </c>
      <c r="M10" s="108"/>
      <c r="O10" s="22"/>
    </row>
    <row r="11" spans="1:15" ht="19.5" customHeight="1">
      <c r="A11" s="103" t="s">
        <v>254</v>
      </c>
      <c r="B11" s="104"/>
      <c r="C11" s="11">
        <v>10370</v>
      </c>
      <c r="D11" s="14">
        <v>9170</v>
      </c>
      <c r="E11" s="11">
        <v>-1200</v>
      </c>
      <c r="F11" s="18">
        <v>-11.571841851494696</v>
      </c>
      <c r="G11" s="112" t="s">
        <v>301</v>
      </c>
      <c r="H11" s="113"/>
      <c r="I11" s="12">
        <v>3511000</v>
      </c>
      <c r="J11" s="12">
        <v>10734</v>
      </c>
      <c r="K11" s="42">
        <v>-3500266</v>
      </c>
      <c r="L11" s="83">
        <v>-99.694275135289089</v>
      </c>
      <c r="M11" s="108"/>
      <c r="O11" s="22"/>
    </row>
    <row r="12" spans="1:15" ht="19.5" customHeight="1">
      <c r="A12" s="9"/>
      <c r="B12" s="29" t="s">
        <v>313</v>
      </c>
      <c r="C12" s="13">
        <v>10370</v>
      </c>
      <c r="D12" s="13">
        <v>9170</v>
      </c>
      <c r="E12" s="13">
        <v>-1200</v>
      </c>
      <c r="F12" s="19">
        <v>-11.571841851494696</v>
      </c>
      <c r="G12" s="90"/>
      <c r="H12" s="66" t="s">
        <v>435</v>
      </c>
      <c r="I12" s="57">
        <v>3511000</v>
      </c>
      <c r="J12" s="57">
        <v>10734</v>
      </c>
      <c r="K12" s="31">
        <v>-3500266</v>
      </c>
      <c r="L12" s="84">
        <v>-99.694275135289089</v>
      </c>
      <c r="M12" s="108"/>
      <c r="O12" s="22"/>
    </row>
    <row r="13" spans="1:15" ht="19.5" customHeight="1">
      <c r="A13" s="103" t="s">
        <v>220</v>
      </c>
      <c r="B13" s="104"/>
      <c r="C13" s="11">
        <v>0</v>
      </c>
      <c r="D13" s="11">
        <v>0</v>
      </c>
      <c r="E13" s="11">
        <v>0</v>
      </c>
      <c r="F13" s="18">
        <v>0</v>
      </c>
      <c r="G13" s="105" t="s">
        <v>200</v>
      </c>
      <c r="H13" s="106"/>
      <c r="I13" s="14">
        <v>1538691</v>
      </c>
      <c r="J13" s="14">
        <v>1439645.9339999999</v>
      </c>
      <c r="K13" s="42">
        <v>-99045.066000000108</v>
      </c>
      <c r="L13" s="27">
        <v>-6.436969216041434</v>
      </c>
      <c r="M13" s="108"/>
      <c r="O13" s="22"/>
    </row>
    <row r="14" spans="1:15" ht="19.5" customHeight="1">
      <c r="A14" s="9"/>
      <c r="B14" s="29" t="s">
        <v>284</v>
      </c>
      <c r="C14" s="13">
        <v>0</v>
      </c>
      <c r="D14" s="13">
        <v>0</v>
      </c>
      <c r="E14" s="13">
        <v>0</v>
      </c>
      <c r="F14" s="19">
        <v>0</v>
      </c>
      <c r="G14" s="63"/>
      <c r="H14" s="29" t="s">
        <v>289</v>
      </c>
      <c r="I14" s="57">
        <v>702123</v>
      </c>
      <c r="J14" s="57">
        <v>581083.054</v>
      </c>
      <c r="K14" s="31">
        <v>-121039.946</v>
      </c>
      <c r="L14" s="28">
        <v>-17.239137017303236</v>
      </c>
      <c r="M14" s="91"/>
      <c r="O14" s="22"/>
    </row>
    <row r="15" spans="1:15" ht="19.5" customHeight="1">
      <c r="A15" s="103" t="s">
        <v>315</v>
      </c>
      <c r="B15" s="104"/>
      <c r="C15" s="14">
        <v>1111244</v>
      </c>
      <c r="D15" s="14">
        <v>1670212</v>
      </c>
      <c r="E15" s="76">
        <v>558968</v>
      </c>
      <c r="F15" s="18">
        <v>50.301103987963039</v>
      </c>
      <c r="G15" s="64"/>
      <c r="H15" s="29" t="s">
        <v>465</v>
      </c>
      <c r="I15" s="57">
        <v>590800</v>
      </c>
      <c r="J15" s="57">
        <v>627704.9</v>
      </c>
      <c r="K15" s="57">
        <v>36904.900000000023</v>
      </c>
      <c r="L15" s="28">
        <v>6.2465978334461782</v>
      </c>
      <c r="M15" s="92"/>
      <c r="O15" s="22"/>
    </row>
    <row r="16" spans="1:15" ht="19.5" customHeight="1">
      <c r="A16" s="82"/>
      <c r="B16" s="29" t="s">
        <v>190</v>
      </c>
      <c r="C16" s="13">
        <v>517364</v>
      </c>
      <c r="D16" s="13">
        <v>857692</v>
      </c>
      <c r="E16" s="78">
        <v>340328</v>
      </c>
      <c r="F16" s="19">
        <v>65.781152148197393</v>
      </c>
      <c r="G16" s="64"/>
      <c r="H16" s="32" t="s">
        <v>304</v>
      </c>
      <c r="I16" s="57">
        <v>89830</v>
      </c>
      <c r="J16" s="57">
        <v>82347.98</v>
      </c>
      <c r="K16" s="57">
        <v>-7482.0200000000041</v>
      </c>
      <c r="L16" s="28">
        <v>-8.3290882778581814</v>
      </c>
      <c r="M16" s="110" t="s">
        <v>466</v>
      </c>
      <c r="O16" s="22"/>
    </row>
    <row r="17" spans="1:15" ht="19.5" customHeight="1">
      <c r="A17" s="75"/>
      <c r="B17" s="29" t="s">
        <v>192</v>
      </c>
      <c r="C17" s="13">
        <v>593880</v>
      </c>
      <c r="D17" s="13">
        <v>812520</v>
      </c>
      <c r="E17" s="13">
        <v>218640</v>
      </c>
      <c r="F17" s="19">
        <v>36.815518286522533</v>
      </c>
      <c r="G17" s="64"/>
      <c r="H17" s="32" t="s">
        <v>271</v>
      </c>
      <c r="I17" s="57">
        <v>155938</v>
      </c>
      <c r="J17" s="57">
        <v>148510</v>
      </c>
      <c r="K17" s="57">
        <v>-7428</v>
      </c>
      <c r="L17" s="28">
        <v>-4.7634316202593343</v>
      </c>
      <c r="M17" s="108"/>
      <c r="O17" s="23"/>
    </row>
    <row r="18" spans="1:15" ht="19.5" customHeight="1">
      <c r="A18" s="103" t="s">
        <v>165</v>
      </c>
      <c r="B18" s="104"/>
      <c r="C18" s="11">
        <v>3146514</v>
      </c>
      <c r="D18" s="11">
        <v>3160248.83984</v>
      </c>
      <c r="E18" s="11">
        <v>13734.83984000003</v>
      </c>
      <c r="F18" s="18">
        <v>0.43650973235777846</v>
      </c>
      <c r="G18" s="105" t="s">
        <v>353</v>
      </c>
      <c r="H18" s="106"/>
      <c r="I18" s="12">
        <v>1329639.9999599999</v>
      </c>
      <c r="J18" s="12">
        <v>1315081.9699599999</v>
      </c>
      <c r="K18" s="12">
        <v>-14558.030000000028</v>
      </c>
      <c r="L18" s="27">
        <v>-1.0948850817091831</v>
      </c>
      <c r="M18" s="108"/>
      <c r="O18" s="24"/>
    </row>
    <row r="19" spans="1:15" ht="19.5" customHeight="1">
      <c r="A19" s="9"/>
      <c r="B19" s="29" t="s">
        <v>184</v>
      </c>
      <c r="C19" s="13">
        <v>1047908</v>
      </c>
      <c r="D19" s="13">
        <v>1047907.99992</v>
      </c>
      <c r="E19" s="13">
        <v>-8.000002708286047E-5</v>
      </c>
      <c r="F19" s="19">
        <v>-7.6342605536803286E-9</v>
      </c>
      <c r="G19" s="67"/>
      <c r="H19" s="29" t="s">
        <v>283</v>
      </c>
      <c r="I19" s="57">
        <v>281000</v>
      </c>
      <c r="J19" s="57">
        <v>281000</v>
      </c>
      <c r="K19" s="57">
        <v>0</v>
      </c>
      <c r="L19" s="28">
        <v>0</v>
      </c>
      <c r="M19" s="108"/>
      <c r="O19" s="25"/>
    </row>
    <row r="20" spans="1:15" ht="19.5" customHeight="1">
      <c r="A20" s="68"/>
      <c r="B20" s="29" t="s">
        <v>180</v>
      </c>
      <c r="C20" s="13">
        <v>1219113</v>
      </c>
      <c r="D20" s="13">
        <v>1238477.8400000001</v>
      </c>
      <c r="E20" s="13">
        <v>19364.840000000084</v>
      </c>
      <c r="F20" s="19">
        <v>1.5884368389148573</v>
      </c>
      <c r="G20" s="68"/>
      <c r="H20" s="29" t="s">
        <v>281</v>
      </c>
      <c r="I20" s="57">
        <v>667000</v>
      </c>
      <c r="J20" s="57">
        <v>659351.57999999996</v>
      </c>
      <c r="K20" s="57">
        <v>-7648.4200000000419</v>
      </c>
      <c r="L20" s="28">
        <v>-1.1466896551724199</v>
      </c>
      <c r="M20" s="108"/>
      <c r="N20" t="s">
        <v>436</v>
      </c>
      <c r="O20" s="23"/>
    </row>
    <row r="21" spans="1:15" ht="19.5" customHeight="1">
      <c r="A21" s="68"/>
      <c r="B21" s="29" t="s">
        <v>349</v>
      </c>
      <c r="C21" s="13">
        <v>490000</v>
      </c>
      <c r="D21" s="13">
        <v>496000</v>
      </c>
      <c r="E21" s="13">
        <v>6000</v>
      </c>
      <c r="F21" s="19">
        <v>1.2244897959183674</v>
      </c>
      <c r="G21" s="64"/>
      <c r="H21" s="69" t="s">
        <v>335</v>
      </c>
      <c r="I21" s="57">
        <v>104439.99996000002</v>
      </c>
      <c r="J21" s="57">
        <v>106993.99996000002</v>
      </c>
      <c r="K21" s="57">
        <v>2554</v>
      </c>
      <c r="L21" s="28">
        <v>2.4454232104348614</v>
      </c>
      <c r="M21" s="108"/>
    </row>
    <row r="22" spans="1:15" ht="19.5" customHeight="1">
      <c r="A22" s="68"/>
      <c r="B22" s="29" t="s">
        <v>360</v>
      </c>
      <c r="C22" s="13">
        <v>313920</v>
      </c>
      <c r="D22" s="13">
        <v>290839.99991999997</v>
      </c>
      <c r="E22" s="13">
        <v>-23080.000080000027</v>
      </c>
      <c r="F22" s="19">
        <v>-7.352191666666676</v>
      </c>
      <c r="G22" s="70"/>
      <c r="H22" s="29" t="s">
        <v>275</v>
      </c>
      <c r="I22" s="57">
        <v>261000</v>
      </c>
      <c r="J22" s="57">
        <v>251176.38999999996</v>
      </c>
      <c r="K22" s="57">
        <v>-9823.6100000000442</v>
      </c>
      <c r="L22" s="28">
        <v>-3.7638352490421627</v>
      </c>
      <c r="M22" s="108"/>
    </row>
    <row r="23" spans="1:15" ht="19.5" customHeight="1">
      <c r="A23" s="71"/>
      <c r="B23" s="29" t="s">
        <v>204</v>
      </c>
      <c r="C23" s="13">
        <v>75573</v>
      </c>
      <c r="D23" s="13">
        <v>87023</v>
      </c>
      <c r="E23" s="13">
        <v>11450</v>
      </c>
      <c r="F23" s="19">
        <v>15.150913686104825</v>
      </c>
      <c r="G23" s="70"/>
      <c r="H23" s="29" t="s">
        <v>138</v>
      </c>
      <c r="I23" s="57">
        <v>16200</v>
      </c>
      <c r="J23" s="57">
        <v>16560</v>
      </c>
      <c r="K23" s="57">
        <v>360</v>
      </c>
      <c r="L23" s="28">
        <v>2.2222222222222223</v>
      </c>
      <c r="M23" s="108"/>
    </row>
    <row r="24" spans="1:15" ht="19.5" customHeight="1">
      <c r="A24" s="103" t="s">
        <v>154</v>
      </c>
      <c r="B24" s="104"/>
      <c r="C24" s="11">
        <v>6753633</v>
      </c>
      <c r="D24" s="11">
        <v>6753632.9790000003</v>
      </c>
      <c r="E24" s="76">
        <v>-2.0999999716877937E-2</v>
      </c>
      <c r="F24" s="18">
        <v>-3.1094375008055575E-7</v>
      </c>
      <c r="G24" s="112" t="s">
        <v>449</v>
      </c>
      <c r="H24" s="113"/>
      <c r="I24" s="12">
        <v>33000</v>
      </c>
      <c r="J24" s="12">
        <v>55000</v>
      </c>
      <c r="K24" s="12">
        <v>22000</v>
      </c>
      <c r="L24" s="27">
        <v>66.666666666666657</v>
      </c>
      <c r="M24" s="108"/>
    </row>
    <row r="25" spans="1:15" ht="19.5" customHeight="1">
      <c r="A25" s="82"/>
      <c r="B25" s="29" t="s">
        <v>352</v>
      </c>
      <c r="C25" s="13">
        <v>2444863</v>
      </c>
      <c r="D25" s="13">
        <v>2444863.003</v>
      </c>
      <c r="E25" s="13">
        <v>3.0000000260770321E-3</v>
      </c>
      <c r="F25" s="19">
        <v>1.2270626313527721E-7</v>
      </c>
      <c r="G25" s="9"/>
      <c r="H25" s="72" t="s">
        <v>449</v>
      </c>
      <c r="I25" s="57">
        <v>33000</v>
      </c>
      <c r="J25" s="57">
        <v>55000</v>
      </c>
      <c r="K25" s="57">
        <v>22000</v>
      </c>
      <c r="L25" s="28">
        <v>66.666666666666657</v>
      </c>
      <c r="M25" s="108"/>
    </row>
    <row r="26" spans="1:15" ht="19.5" customHeight="1">
      <c r="A26" s="75"/>
      <c r="B26" s="69" t="s">
        <v>130</v>
      </c>
      <c r="C26" s="13">
        <v>4308770</v>
      </c>
      <c r="D26" s="13">
        <v>4308769.9759999998</v>
      </c>
      <c r="E26" s="13">
        <v>-2.4000000208616257E-2</v>
      </c>
      <c r="F26" s="19">
        <v>-5.5700351164291098E-7</v>
      </c>
      <c r="G26" s="105" t="s">
        <v>146</v>
      </c>
      <c r="H26" s="106"/>
      <c r="I26" s="12">
        <v>6585315</v>
      </c>
      <c r="J26" s="12">
        <v>7913481.1459999997</v>
      </c>
      <c r="K26" s="42">
        <v>1328166.1459999997</v>
      </c>
      <c r="L26" s="27">
        <v>20.168604630150565</v>
      </c>
      <c r="M26" s="108"/>
    </row>
    <row r="27" spans="1:15" ht="19.5" customHeight="1">
      <c r="A27" s="103" t="s">
        <v>229</v>
      </c>
      <c r="B27" s="104"/>
      <c r="C27" s="11">
        <v>231102</v>
      </c>
      <c r="D27" s="11">
        <v>300725.01100000006</v>
      </c>
      <c r="E27" s="11">
        <v>69623.011000000057</v>
      </c>
      <c r="F27" s="18">
        <v>30.126528978546297</v>
      </c>
      <c r="G27" s="82"/>
      <c r="H27" s="29" t="s">
        <v>452</v>
      </c>
      <c r="I27" s="57">
        <v>6577794</v>
      </c>
      <c r="J27" s="57">
        <v>7905960.1459999997</v>
      </c>
      <c r="K27" s="31">
        <v>1328166.1459999997</v>
      </c>
      <c r="L27" s="28">
        <v>20.19166526042013</v>
      </c>
      <c r="M27" s="108"/>
    </row>
    <row r="28" spans="1:15" ht="19.5" customHeight="1">
      <c r="A28" s="86"/>
      <c r="B28" s="74" t="s">
        <v>434</v>
      </c>
      <c r="C28" s="39">
        <v>231102</v>
      </c>
      <c r="D28" s="39">
        <v>300725.01100000006</v>
      </c>
      <c r="E28" s="39">
        <v>69623.011000000057</v>
      </c>
      <c r="F28" s="40">
        <v>30.126528978546297</v>
      </c>
      <c r="G28" s="73"/>
      <c r="H28" s="74" t="s">
        <v>454</v>
      </c>
      <c r="I28" s="15">
        <v>7521</v>
      </c>
      <c r="J28" s="15">
        <v>7521</v>
      </c>
      <c r="K28" s="15">
        <v>0</v>
      </c>
      <c r="L28" s="30">
        <v>0</v>
      </c>
      <c r="M28" s="111"/>
    </row>
    <row r="29" spans="1:15" ht="15.95" customHeight="1">
      <c r="G29" s="109"/>
      <c r="O29" s="24"/>
    </row>
    <row r="30" spans="1:15" ht="15.95" customHeight="1">
      <c r="A30" s="1"/>
      <c r="B30" s="1"/>
      <c r="C30" s="1"/>
      <c r="D30" s="1"/>
      <c r="E30" s="1"/>
      <c r="F30" s="1"/>
      <c r="G30" s="109"/>
      <c r="O30" s="24"/>
    </row>
    <row r="31" spans="1:15" ht="15.95" customHeight="1">
      <c r="A31" s="1"/>
      <c r="B31" s="1"/>
      <c r="C31" s="1"/>
      <c r="D31" s="1"/>
      <c r="E31" s="1"/>
      <c r="F31" s="1"/>
      <c r="G31" s="109"/>
    </row>
    <row r="32" spans="1:15">
      <c r="L32" t="s">
        <v>455</v>
      </c>
    </row>
  </sheetData>
  <mergeCells count="32">
    <mergeCell ref="A11:B11"/>
    <mergeCell ref="G11:H11"/>
    <mergeCell ref="A1:M1"/>
    <mergeCell ref="A3:F3"/>
    <mergeCell ref="G3:L3"/>
    <mergeCell ref="M3:M5"/>
    <mergeCell ref="A4:A5"/>
    <mergeCell ref="B4:B5"/>
    <mergeCell ref="C4:C5"/>
    <mergeCell ref="D4:D5"/>
    <mergeCell ref="E4:F4"/>
    <mergeCell ref="G4:G5"/>
    <mergeCell ref="H4:H5"/>
    <mergeCell ref="I4:I5"/>
    <mergeCell ref="J4:J5"/>
    <mergeCell ref="K4:L4"/>
    <mergeCell ref="A13:B13"/>
    <mergeCell ref="G13:H13"/>
    <mergeCell ref="A15:B15"/>
    <mergeCell ref="M6:M13"/>
    <mergeCell ref="G29:G31"/>
    <mergeCell ref="M16:M28"/>
    <mergeCell ref="A18:B18"/>
    <mergeCell ref="G18:H18"/>
    <mergeCell ref="A24:B24"/>
    <mergeCell ref="G24:H24"/>
    <mergeCell ref="G26:H26"/>
    <mergeCell ref="A27:B27"/>
    <mergeCell ref="A6:B6"/>
    <mergeCell ref="G6:H6"/>
    <mergeCell ref="A7:B7"/>
    <mergeCell ref="G7:H7"/>
  </mergeCells>
  <phoneticPr fontId="18" type="noConversion"/>
  <printOptions horizontalCentered="1" verticalCentered="1"/>
  <pageMargins left="0.19666667282581329" right="0.19666667282581329" top="0.59041666984558105" bottom="0.35430556535720825" header="0.31486111879348755" footer="0.19666667282581329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tabColor rgb="FF00B0F0"/>
  </sheetPr>
  <dimension ref="A1:V94"/>
  <sheetViews>
    <sheetView view="pageBreakPreview" zoomScaleNormal="100" zoomScaleSheetLayoutView="100" workbookViewId="0">
      <selection activeCell="S30" sqref="S30"/>
    </sheetView>
  </sheetViews>
  <sheetFormatPr defaultColWidth="9" defaultRowHeight="16.5"/>
  <cols>
    <col min="1" max="2" width="7.625" style="52" customWidth="1"/>
    <col min="3" max="3" width="13.25" style="52" customWidth="1"/>
    <col min="4" max="4" width="13.75" style="54" customWidth="1"/>
    <col min="5" max="5" width="12.625" style="54" customWidth="1"/>
    <col min="6" max="6" width="10.625" style="55" customWidth="1"/>
    <col min="7" max="7" width="8.125" style="56" customWidth="1"/>
    <col min="8" max="8" width="22.25" style="47" customWidth="1"/>
    <col min="9" max="9" width="12.5" style="47" customWidth="1"/>
    <col min="10" max="10" width="3.125" style="48" customWidth="1"/>
    <col min="11" max="11" width="2.625" style="48" customWidth="1"/>
    <col min="12" max="13" width="3.125" style="47" customWidth="1"/>
    <col min="14" max="14" width="2.625" style="47" customWidth="1"/>
    <col min="15" max="15" width="13.625" style="47" customWidth="1"/>
    <col min="16" max="16" width="2.5" style="47" customWidth="1"/>
    <col min="17" max="17" width="0.125" style="43" customWidth="1"/>
    <col min="18" max="18" width="13.375" style="43" customWidth="1"/>
    <col min="19" max="19" width="13.625" style="43" customWidth="1"/>
    <col min="20" max="16384" width="9" style="43"/>
  </cols>
  <sheetData>
    <row r="1" spans="1:19" ht="22.5" customHeight="1">
      <c r="A1" s="137" t="s">
        <v>346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</row>
    <row r="2" spans="1:19" ht="0.75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19" ht="15.75" customHeight="1">
      <c r="A3" s="138" t="s">
        <v>356</v>
      </c>
      <c r="B3" s="138"/>
      <c r="C3" s="44"/>
      <c r="D3" s="44"/>
      <c r="E3" s="44"/>
      <c r="F3" s="45"/>
      <c r="G3" s="46"/>
      <c r="H3" s="44"/>
      <c r="I3" s="44" t="s">
        <v>436</v>
      </c>
      <c r="J3" s="44"/>
      <c r="K3" s="44"/>
      <c r="L3" s="44"/>
      <c r="M3" s="44"/>
      <c r="N3" s="139" t="s">
        <v>31</v>
      </c>
      <c r="O3" s="139"/>
      <c r="P3" s="139"/>
    </row>
    <row r="4" spans="1:19" ht="19.5" customHeight="1">
      <c r="A4" s="140" t="s">
        <v>405</v>
      </c>
      <c r="B4" s="141" t="s">
        <v>424</v>
      </c>
      <c r="C4" s="142" t="s">
        <v>423</v>
      </c>
      <c r="D4" s="143" t="s">
        <v>327</v>
      </c>
      <c r="E4" s="143" t="s">
        <v>67</v>
      </c>
      <c r="F4" s="144" t="s">
        <v>161</v>
      </c>
      <c r="G4" s="144"/>
      <c r="H4" s="145" t="s">
        <v>469</v>
      </c>
      <c r="I4" s="141"/>
      <c r="J4" s="141"/>
      <c r="K4" s="141"/>
      <c r="L4" s="141"/>
      <c r="M4" s="141"/>
      <c r="N4" s="141"/>
      <c r="O4" s="141"/>
      <c r="P4" s="146"/>
    </row>
    <row r="5" spans="1:19" ht="19.5" customHeight="1">
      <c r="A5" s="147"/>
      <c r="B5" s="148"/>
      <c r="C5" s="149"/>
      <c r="D5" s="150"/>
      <c r="E5" s="150"/>
      <c r="F5" s="151" t="s">
        <v>450</v>
      </c>
      <c r="G5" s="152" t="s">
        <v>314</v>
      </c>
      <c r="H5" s="153"/>
      <c r="I5" s="148"/>
      <c r="J5" s="148"/>
      <c r="K5" s="148"/>
      <c r="L5" s="148"/>
      <c r="M5" s="148"/>
      <c r="N5" s="148"/>
      <c r="O5" s="148"/>
      <c r="P5" s="154"/>
    </row>
    <row r="6" spans="1:19" ht="20.100000000000001" customHeight="1">
      <c r="A6" s="155" t="s">
        <v>168</v>
      </c>
      <c r="B6" s="156"/>
      <c r="C6" s="157"/>
      <c r="D6" s="158">
        <f>SUM(D7,D57,D30,D73,D17,D26,D78)</f>
        <v>14634680</v>
      </c>
      <c r="E6" s="158">
        <f>SUM(E7,E57,E30,E73,E17,E26,E78)</f>
        <v>12352936.999840001</v>
      </c>
      <c r="F6" s="159">
        <f>+E6-D6</f>
        <v>-2281743.0001599994</v>
      </c>
      <c r="G6" s="160">
        <f>+F6/D6*100</f>
        <v>-15.591341936824033</v>
      </c>
      <c r="H6" s="161"/>
      <c r="I6" s="161"/>
      <c r="J6" s="162"/>
      <c r="K6" s="162"/>
      <c r="L6" s="161"/>
      <c r="M6" s="163"/>
      <c r="N6" s="161"/>
      <c r="O6" s="164">
        <f>SUM(O7,O17,O26,O30,O57,O73,O78)</f>
        <v>12352936999.84</v>
      </c>
      <c r="P6" s="165" t="s">
        <v>426</v>
      </c>
    </row>
    <row r="7" spans="1:19" s="49" customFormat="1" ht="18.95" customHeight="1">
      <c r="A7" s="166" t="s">
        <v>406</v>
      </c>
      <c r="B7" s="167" t="s">
        <v>411</v>
      </c>
      <c r="C7" s="168"/>
      <c r="D7" s="169">
        <f>SUM(D8)</f>
        <v>3381817</v>
      </c>
      <c r="E7" s="170">
        <f>SUM(E8)</f>
        <v>458948.17</v>
      </c>
      <c r="F7" s="171">
        <f>+E7-D7</f>
        <v>-2922868.83</v>
      </c>
      <c r="G7" s="172">
        <f>+F7/D7*100</f>
        <v>-86.428947219793386</v>
      </c>
      <c r="H7" s="173"/>
      <c r="I7" s="173"/>
      <c r="J7" s="174"/>
      <c r="K7" s="174"/>
      <c r="L7" s="173"/>
      <c r="M7" s="173"/>
      <c r="N7" s="173"/>
      <c r="O7" s="175">
        <f>SUM(O8)</f>
        <v>458948170</v>
      </c>
      <c r="P7" s="176" t="s">
        <v>426</v>
      </c>
    </row>
    <row r="8" spans="1:19" s="49" customFormat="1" ht="17.100000000000001" customHeight="1">
      <c r="A8" s="166" t="s">
        <v>446</v>
      </c>
      <c r="B8" s="177" t="s">
        <v>444</v>
      </c>
      <c r="C8" s="178" t="s">
        <v>412</v>
      </c>
      <c r="D8" s="179">
        <f>SUM(D9:D16)</f>
        <v>3381817</v>
      </c>
      <c r="E8" s="180">
        <f>SUM(E9:E16)</f>
        <v>458948.17</v>
      </c>
      <c r="F8" s="181">
        <f>+E8-D8</f>
        <v>-2922868.83</v>
      </c>
      <c r="G8" s="182">
        <f>+F8/D8*100</f>
        <v>-86.428947219793386</v>
      </c>
      <c r="H8" s="183"/>
      <c r="I8" s="183"/>
      <c r="J8" s="184"/>
      <c r="K8" s="184"/>
      <c r="L8" s="183"/>
      <c r="M8" s="183"/>
      <c r="N8" s="183"/>
      <c r="O8" s="185">
        <f>SUM(O9,O14)</f>
        <v>458948170</v>
      </c>
      <c r="P8" s="186" t="s">
        <v>426</v>
      </c>
    </row>
    <row r="9" spans="1:19" s="49" customFormat="1" ht="17.100000000000001" customHeight="1">
      <c r="A9" s="187"/>
      <c r="B9" s="188" t="s">
        <v>362</v>
      </c>
      <c r="C9" s="189" t="s">
        <v>371</v>
      </c>
      <c r="D9" s="190">
        <v>261017</v>
      </c>
      <c r="E9" s="190">
        <f>+O9/1000</f>
        <v>458710</v>
      </c>
      <c r="F9" s="191">
        <f>+E9-D9</f>
        <v>197693</v>
      </c>
      <c r="G9" s="192">
        <f>+F9/D9*100</f>
        <v>75.739511219575746</v>
      </c>
      <c r="H9" s="193"/>
      <c r="I9" s="194"/>
      <c r="J9" s="195"/>
      <c r="K9" s="195"/>
      <c r="L9" s="196" t="s">
        <v>408</v>
      </c>
      <c r="M9" s="196"/>
      <c r="N9" s="196"/>
      <c r="O9" s="194">
        <f>SUM(O10:O13)</f>
        <v>458710000</v>
      </c>
      <c r="P9" s="186" t="s">
        <v>426</v>
      </c>
    </row>
    <row r="10" spans="1:19" s="49" customFormat="1" ht="17.100000000000001" customHeight="1">
      <c r="A10" s="187"/>
      <c r="B10" s="197"/>
      <c r="C10" s="198"/>
      <c r="D10" s="199"/>
      <c r="E10" s="199"/>
      <c r="F10" s="200"/>
      <c r="G10" s="201"/>
      <c r="H10" s="202" t="s">
        <v>17</v>
      </c>
      <c r="I10" s="203">
        <v>10431000</v>
      </c>
      <c r="J10" s="204" t="s">
        <v>426</v>
      </c>
      <c r="K10" s="205" t="s">
        <v>416</v>
      </c>
      <c r="L10" s="204">
        <v>1</v>
      </c>
      <c r="M10" s="204" t="s">
        <v>429</v>
      </c>
      <c r="N10" s="206" t="s">
        <v>430</v>
      </c>
      <c r="O10" s="203">
        <f>I10*L10</f>
        <v>10431000</v>
      </c>
      <c r="P10" s="207" t="s">
        <v>426</v>
      </c>
    </row>
    <row r="11" spans="1:19" s="49" customFormat="1" ht="17.100000000000001" customHeight="1">
      <c r="A11" s="187"/>
      <c r="B11" s="197"/>
      <c r="C11" s="198"/>
      <c r="D11" s="199"/>
      <c r="E11" s="199"/>
      <c r="F11" s="200"/>
      <c r="G11" s="201"/>
      <c r="H11" s="202" t="s">
        <v>53</v>
      </c>
      <c r="I11" s="203">
        <v>57979000</v>
      </c>
      <c r="J11" s="204" t="s">
        <v>426</v>
      </c>
      <c r="K11" s="205" t="s">
        <v>416</v>
      </c>
      <c r="L11" s="204">
        <v>1</v>
      </c>
      <c r="M11" s="204" t="s">
        <v>429</v>
      </c>
      <c r="N11" s="206" t="s">
        <v>430</v>
      </c>
      <c r="O11" s="203">
        <f>I11*L11</f>
        <v>57979000</v>
      </c>
      <c r="P11" s="207" t="s">
        <v>426</v>
      </c>
    </row>
    <row r="12" spans="1:19" s="49" customFormat="1" ht="17.100000000000001" customHeight="1">
      <c r="A12" s="187"/>
      <c r="B12" s="197"/>
      <c r="C12" s="198"/>
      <c r="D12" s="199"/>
      <c r="E12" s="199"/>
      <c r="F12" s="200"/>
      <c r="G12" s="201"/>
      <c r="H12" s="202" t="s">
        <v>164</v>
      </c>
      <c r="I12" s="203">
        <v>97500000</v>
      </c>
      <c r="J12" s="204" t="s">
        <v>426</v>
      </c>
      <c r="K12" s="205" t="s">
        <v>416</v>
      </c>
      <c r="L12" s="204">
        <v>4</v>
      </c>
      <c r="M12" s="204" t="s">
        <v>429</v>
      </c>
      <c r="N12" s="206" t="s">
        <v>430</v>
      </c>
      <c r="O12" s="203">
        <f t="shared" ref="O12:O13" si="0">I12*L12</f>
        <v>390000000</v>
      </c>
      <c r="P12" s="207" t="s">
        <v>426</v>
      </c>
      <c r="R12" s="79"/>
      <c r="S12" s="79"/>
    </row>
    <row r="13" spans="1:19" s="49" customFormat="1" ht="17.100000000000001" customHeight="1">
      <c r="A13" s="187"/>
      <c r="B13" s="197"/>
      <c r="C13" s="208"/>
      <c r="D13" s="209"/>
      <c r="E13" s="209"/>
      <c r="F13" s="210"/>
      <c r="G13" s="211"/>
      <c r="H13" s="202" t="s">
        <v>8</v>
      </c>
      <c r="I13" s="203">
        <v>300000</v>
      </c>
      <c r="J13" s="204" t="s">
        <v>426</v>
      </c>
      <c r="K13" s="205" t="s">
        <v>416</v>
      </c>
      <c r="L13" s="204">
        <v>1</v>
      </c>
      <c r="M13" s="204" t="s">
        <v>429</v>
      </c>
      <c r="N13" s="206" t="s">
        <v>430</v>
      </c>
      <c r="O13" s="203">
        <f t="shared" si="0"/>
        <v>300000</v>
      </c>
      <c r="P13" s="207" t="s">
        <v>426</v>
      </c>
      <c r="R13" s="79"/>
      <c r="S13" s="79"/>
    </row>
    <row r="14" spans="1:19" s="49" customFormat="1" ht="17.100000000000001" customHeight="1">
      <c r="A14" s="187"/>
      <c r="B14" s="197"/>
      <c r="C14" s="212" t="s">
        <v>290</v>
      </c>
      <c r="D14" s="190">
        <v>3120800</v>
      </c>
      <c r="E14" s="190">
        <f>O14/1000</f>
        <v>238.17</v>
      </c>
      <c r="F14" s="191">
        <f>E14-D14</f>
        <v>-3120561.83</v>
      </c>
      <c r="G14" s="213">
        <f>+F14/D14*100</f>
        <v>-99.992368302999239</v>
      </c>
      <c r="H14" s="193"/>
      <c r="I14" s="194"/>
      <c r="J14" s="195"/>
      <c r="K14" s="214"/>
      <c r="L14" s="196" t="s">
        <v>408</v>
      </c>
      <c r="M14" s="196"/>
      <c r="N14" s="196"/>
      <c r="O14" s="215">
        <f>SUM(O15:O16)</f>
        <v>238170</v>
      </c>
      <c r="P14" s="186" t="s">
        <v>426</v>
      </c>
    </row>
    <row r="15" spans="1:19" s="49" customFormat="1" ht="17.100000000000001" customHeight="1">
      <c r="A15" s="187"/>
      <c r="B15" s="197"/>
      <c r="C15" s="216"/>
      <c r="D15" s="199"/>
      <c r="E15" s="199"/>
      <c r="F15" s="200"/>
      <c r="G15" s="217"/>
      <c r="H15" s="202" t="s">
        <v>66</v>
      </c>
      <c r="I15" s="218">
        <v>0</v>
      </c>
      <c r="J15" s="204" t="s">
        <v>426</v>
      </c>
      <c r="K15" s="205" t="s">
        <v>416</v>
      </c>
      <c r="L15" s="204">
        <v>1</v>
      </c>
      <c r="M15" s="204" t="s">
        <v>429</v>
      </c>
      <c r="N15" s="206" t="s">
        <v>439</v>
      </c>
      <c r="O15" s="203">
        <f>I15*L15</f>
        <v>0</v>
      </c>
      <c r="P15" s="207" t="s">
        <v>426</v>
      </c>
    </row>
    <row r="16" spans="1:19" s="49" customFormat="1" ht="17.100000000000001" customHeight="1">
      <c r="A16" s="187"/>
      <c r="B16" s="197"/>
      <c r="C16" s="219"/>
      <c r="D16" s="209"/>
      <c r="E16" s="209"/>
      <c r="F16" s="210"/>
      <c r="G16" s="220"/>
      <c r="H16" s="202" t="s">
        <v>59</v>
      </c>
      <c r="I16" s="218">
        <v>238170</v>
      </c>
      <c r="J16" s="204" t="s">
        <v>426</v>
      </c>
      <c r="K16" s="205" t="s">
        <v>416</v>
      </c>
      <c r="L16" s="204">
        <v>1</v>
      </c>
      <c r="M16" s="204" t="s">
        <v>429</v>
      </c>
      <c r="N16" s="206" t="s">
        <v>439</v>
      </c>
      <c r="O16" s="203">
        <f>I16*L16</f>
        <v>238170</v>
      </c>
      <c r="P16" s="207" t="s">
        <v>426</v>
      </c>
    </row>
    <row r="17" spans="1:16" s="49" customFormat="1" ht="17.100000000000001" customHeight="1">
      <c r="A17" s="221" t="s">
        <v>272</v>
      </c>
      <c r="B17" s="222" t="s">
        <v>411</v>
      </c>
      <c r="C17" s="223"/>
      <c r="D17" s="224">
        <f>SUM(D18)</f>
        <v>10370</v>
      </c>
      <c r="E17" s="225">
        <f>SUM(E18)</f>
        <v>9170</v>
      </c>
      <c r="F17" s="226">
        <f>+E17-D17</f>
        <v>-1200</v>
      </c>
      <c r="G17" s="227">
        <f>+F17/D17*100</f>
        <v>-11.571841851494696</v>
      </c>
      <c r="H17" s="228"/>
      <c r="I17" s="228"/>
      <c r="J17" s="229"/>
      <c r="K17" s="229"/>
      <c r="L17" s="228"/>
      <c r="M17" s="228"/>
      <c r="N17" s="228"/>
      <c r="O17" s="230">
        <f>O18</f>
        <v>9170000</v>
      </c>
      <c r="P17" s="231" t="s">
        <v>426</v>
      </c>
    </row>
    <row r="18" spans="1:16" s="49" customFormat="1" ht="17.100000000000001" customHeight="1">
      <c r="A18" s="187"/>
      <c r="B18" s="188" t="s">
        <v>272</v>
      </c>
      <c r="C18" s="232" t="s">
        <v>412</v>
      </c>
      <c r="D18" s="233">
        <f>SUM(D19)</f>
        <v>10370</v>
      </c>
      <c r="E18" s="234">
        <f>SUM(E19)</f>
        <v>9170</v>
      </c>
      <c r="F18" s="235">
        <f>+E18-D18</f>
        <v>-1200</v>
      </c>
      <c r="G18" s="182">
        <f>+F18/D18*100</f>
        <v>-11.571841851494696</v>
      </c>
      <c r="H18" s="236"/>
      <c r="I18" s="236"/>
      <c r="J18" s="204"/>
      <c r="K18" s="204"/>
      <c r="L18" s="236"/>
      <c r="M18" s="236"/>
      <c r="N18" s="236"/>
      <c r="O18" s="237">
        <f>O19</f>
        <v>9170000</v>
      </c>
      <c r="P18" s="207" t="s">
        <v>426</v>
      </c>
    </row>
    <row r="19" spans="1:16" s="49" customFormat="1" ht="17.100000000000001" customHeight="1">
      <c r="A19" s="187"/>
      <c r="B19" s="197"/>
      <c r="C19" s="212" t="s">
        <v>237</v>
      </c>
      <c r="D19" s="238">
        <v>10370</v>
      </c>
      <c r="E19" s="238">
        <f>O18/1000</f>
        <v>9170</v>
      </c>
      <c r="F19" s="191">
        <f>+E19-D19</f>
        <v>-1200</v>
      </c>
      <c r="G19" s="192">
        <f>+F19/D19*100</f>
        <v>-11.571841851494696</v>
      </c>
      <c r="H19" s="239"/>
      <c r="I19" s="240"/>
      <c r="J19" s="195"/>
      <c r="K19" s="195"/>
      <c r="L19" s="241" t="s">
        <v>408</v>
      </c>
      <c r="M19" s="241"/>
      <c r="N19" s="241"/>
      <c r="O19" s="185">
        <f>SUM(O20:O25)</f>
        <v>9170000</v>
      </c>
      <c r="P19" s="186" t="s">
        <v>426</v>
      </c>
    </row>
    <row r="20" spans="1:16" s="49" customFormat="1" ht="17.100000000000001" customHeight="1">
      <c r="A20" s="166"/>
      <c r="B20" s="197"/>
      <c r="C20" s="216"/>
      <c r="D20" s="242"/>
      <c r="E20" s="242"/>
      <c r="F20" s="200"/>
      <c r="G20" s="201"/>
      <c r="H20" s="243" t="s">
        <v>382</v>
      </c>
      <c r="I20" s="244">
        <v>20000</v>
      </c>
      <c r="J20" s="245" t="s">
        <v>426</v>
      </c>
      <c r="K20" s="246" t="s">
        <v>416</v>
      </c>
      <c r="L20" s="247">
        <v>121</v>
      </c>
      <c r="M20" s="245" t="s">
        <v>413</v>
      </c>
      <c r="N20" s="248" t="s">
        <v>430</v>
      </c>
      <c r="O20" s="244">
        <f>I20*L20</f>
        <v>2420000</v>
      </c>
      <c r="P20" s="207" t="s">
        <v>426</v>
      </c>
    </row>
    <row r="21" spans="1:16" s="49" customFormat="1" ht="17.100000000000001" hidden="1" customHeight="1">
      <c r="A21" s="187"/>
      <c r="B21" s="197"/>
      <c r="C21" s="216"/>
      <c r="D21" s="242"/>
      <c r="E21" s="242"/>
      <c r="F21" s="200"/>
      <c r="G21" s="201"/>
      <c r="H21" s="243" t="s">
        <v>65</v>
      </c>
      <c r="I21" s="244"/>
      <c r="J21" s="245" t="s">
        <v>426</v>
      </c>
      <c r="K21" s="246" t="s">
        <v>416</v>
      </c>
      <c r="L21" s="247"/>
      <c r="M21" s="245" t="s">
        <v>413</v>
      </c>
      <c r="N21" s="248" t="s">
        <v>430</v>
      </c>
      <c r="O21" s="244">
        <f t="shared" ref="O21:O24" si="1">I21*L21</f>
        <v>0</v>
      </c>
      <c r="P21" s="207" t="s">
        <v>426</v>
      </c>
    </row>
    <row r="22" spans="1:16" s="49" customFormat="1" ht="17.100000000000001" hidden="1" customHeight="1">
      <c r="A22" s="187"/>
      <c r="B22" s="197"/>
      <c r="C22" s="216"/>
      <c r="D22" s="242"/>
      <c r="E22" s="242"/>
      <c r="F22" s="200"/>
      <c r="G22" s="201"/>
      <c r="H22" s="243" t="s">
        <v>48</v>
      </c>
      <c r="I22" s="244"/>
      <c r="J22" s="245" t="s">
        <v>426</v>
      </c>
      <c r="K22" s="246" t="s">
        <v>416</v>
      </c>
      <c r="L22" s="247"/>
      <c r="M22" s="245" t="s">
        <v>413</v>
      </c>
      <c r="N22" s="248" t="s">
        <v>430</v>
      </c>
      <c r="O22" s="244">
        <f t="shared" si="1"/>
        <v>0</v>
      </c>
      <c r="P22" s="207" t="s">
        <v>426</v>
      </c>
    </row>
    <row r="23" spans="1:16" s="49" customFormat="1" ht="17.100000000000001" hidden="1" customHeight="1">
      <c r="A23" s="166"/>
      <c r="B23" s="249"/>
      <c r="C23" s="216"/>
      <c r="D23" s="242"/>
      <c r="E23" s="242"/>
      <c r="F23" s="200"/>
      <c r="G23" s="201"/>
      <c r="H23" s="243" t="s">
        <v>54</v>
      </c>
      <c r="I23" s="244"/>
      <c r="J23" s="245" t="s">
        <v>426</v>
      </c>
      <c r="K23" s="246" t="s">
        <v>416</v>
      </c>
      <c r="L23" s="245"/>
      <c r="M23" s="245" t="s">
        <v>413</v>
      </c>
      <c r="N23" s="248" t="s">
        <v>430</v>
      </c>
      <c r="O23" s="244">
        <f t="shared" si="1"/>
        <v>0</v>
      </c>
      <c r="P23" s="207" t="s">
        <v>426</v>
      </c>
    </row>
    <row r="24" spans="1:16" s="49" customFormat="1" ht="17.100000000000001" customHeight="1">
      <c r="A24" s="166"/>
      <c r="B24" s="249"/>
      <c r="C24" s="216"/>
      <c r="D24" s="242"/>
      <c r="E24" s="242"/>
      <c r="F24" s="200"/>
      <c r="G24" s="201"/>
      <c r="H24" s="243" t="s">
        <v>48</v>
      </c>
      <c r="I24" s="244">
        <v>50000</v>
      </c>
      <c r="J24" s="245" t="s">
        <v>426</v>
      </c>
      <c r="K24" s="246" t="s">
        <v>416</v>
      </c>
      <c r="L24" s="245">
        <v>31</v>
      </c>
      <c r="M24" s="245" t="s">
        <v>413</v>
      </c>
      <c r="N24" s="248" t="s">
        <v>430</v>
      </c>
      <c r="O24" s="244">
        <f t="shared" si="1"/>
        <v>1550000</v>
      </c>
      <c r="P24" s="207" t="s">
        <v>426</v>
      </c>
    </row>
    <row r="25" spans="1:16" s="49" customFormat="1" ht="17.100000000000001" customHeight="1">
      <c r="A25" s="250"/>
      <c r="B25" s="251"/>
      <c r="C25" s="219"/>
      <c r="D25" s="252"/>
      <c r="E25" s="252"/>
      <c r="F25" s="210"/>
      <c r="G25" s="211"/>
      <c r="H25" s="253" t="s">
        <v>388</v>
      </c>
      <c r="I25" s="254">
        <v>80000</v>
      </c>
      <c r="J25" s="255" t="s">
        <v>426</v>
      </c>
      <c r="K25" s="256" t="s">
        <v>416</v>
      </c>
      <c r="L25" s="255">
        <v>65</v>
      </c>
      <c r="M25" s="255" t="s">
        <v>413</v>
      </c>
      <c r="N25" s="257" t="s">
        <v>430</v>
      </c>
      <c r="O25" s="254">
        <f>I25*L25</f>
        <v>5200000</v>
      </c>
      <c r="P25" s="258" t="s">
        <v>426</v>
      </c>
    </row>
    <row r="26" spans="1:16" s="49" customFormat="1" ht="17.100000000000001" hidden="1" customHeight="1">
      <c r="A26" s="221" t="s">
        <v>196</v>
      </c>
      <c r="B26" s="222" t="s">
        <v>411</v>
      </c>
      <c r="C26" s="223"/>
      <c r="D26" s="224">
        <f t="shared" ref="D26:E27" si="2">SUM(D27)</f>
        <v>0</v>
      </c>
      <c r="E26" s="259">
        <f t="shared" si="2"/>
        <v>0</v>
      </c>
      <c r="F26" s="260">
        <f>+E26-D26</f>
        <v>0</v>
      </c>
      <c r="G26" s="227" t="e">
        <f>F26/D26*100</f>
        <v>#DIV/0!</v>
      </c>
      <c r="H26" s="261"/>
      <c r="I26" s="261"/>
      <c r="J26" s="262"/>
      <c r="K26" s="262"/>
      <c r="L26" s="261"/>
      <c r="M26" s="261"/>
      <c r="N26" s="261"/>
      <c r="O26" s="230">
        <f>O27</f>
        <v>0</v>
      </c>
      <c r="P26" s="231" t="s">
        <v>426</v>
      </c>
    </row>
    <row r="27" spans="1:16" s="49" customFormat="1" ht="17.100000000000001" hidden="1" customHeight="1">
      <c r="A27" s="187"/>
      <c r="B27" s="188" t="s">
        <v>196</v>
      </c>
      <c r="C27" s="263" t="s">
        <v>412</v>
      </c>
      <c r="D27" s="264">
        <f>D28</f>
        <v>0</v>
      </c>
      <c r="E27" s="265">
        <f t="shared" si="2"/>
        <v>0</v>
      </c>
      <c r="F27" s="266">
        <f>+E27-D27</f>
        <v>0</v>
      </c>
      <c r="G27" s="182" t="e">
        <f>F27/D27*100</f>
        <v>#DIV/0!</v>
      </c>
      <c r="H27" s="267"/>
      <c r="I27" s="228"/>
      <c r="J27" s="229"/>
      <c r="K27" s="229"/>
      <c r="L27" s="228"/>
      <c r="M27" s="228"/>
      <c r="N27" s="228"/>
      <c r="O27" s="268">
        <f>SUM(O28)</f>
        <v>0</v>
      </c>
      <c r="P27" s="269" t="s">
        <v>426</v>
      </c>
    </row>
    <row r="28" spans="1:16" s="49" customFormat="1" ht="17.100000000000001" hidden="1" customHeight="1">
      <c r="A28" s="187"/>
      <c r="B28" s="232"/>
      <c r="C28" s="270" t="s">
        <v>249</v>
      </c>
      <c r="D28" s="238">
        <v>0</v>
      </c>
      <c r="E28" s="271">
        <f>+O28/1000</f>
        <v>0</v>
      </c>
      <c r="F28" s="272">
        <f>+E28-D28</f>
        <v>0</v>
      </c>
      <c r="G28" s="273" t="e">
        <f>F28/D28*100</f>
        <v>#DIV/0!</v>
      </c>
      <c r="H28" s="274"/>
      <c r="I28" s="236"/>
      <c r="J28" s="204"/>
      <c r="K28" s="204"/>
      <c r="L28" s="236" t="s">
        <v>408</v>
      </c>
      <c r="M28" s="236"/>
      <c r="N28" s="236"/>
      <c r="O28" s="237">
        <f>SUM(O29:O29)</f>
        <v>0</v>
      </c>
      <c r="P28" s="207" t="s">
        <v>426</v>
      </c>
    </row>
    <row r="29" spans="1:16" s="49" customFormat="1" ht="17.100000000000001" hidden="1" customHeight="1">
      <c r="A29" s="275"/>
      <c r="B29" s="276"/>
      <c r="C29" s="277"/>
      <c r="D29" s="252"/>
      <c r="E29" s="278"/>
      <c r="F29" s="279"/>
      <c r="G29" s="280"/>
      <c r="H29" s="281" t="s">
        <v>76</v>
      </c>
      <c r="I29" s="282">
        <v>0</v>
      </c>
      <c r="J29" s="255" t="s">
        <v>426</v>
      </c>
      <c r="K29" s="256" t="s">
        <v>416</v>
      </c>
      <c r="L29" s="255">
        <v>1</v>
      </c>
      <c r="M29" s="255" t="s">
        <v>429</v>
      </c>
      <c r="N29" s="255" t="s">
        <v>430</v>
      </c>
      <c r="O29" s="282">
        <f>+L29*I29</f>
        <v>0</v>
      </c>
      <c r="P29" s="258" t="s">
        <v>426</v>
      </c>
    </row>
    <row r="30" spans="1:16" s="49" customFormat="1" ht="18.95" customHeight="1">
      <c r="A30" s="283" t="s">
        <v>404</v>
      </c>
      <c r="B30" s="223" t="s">
        <v>411</v>
      </c>
      <c r="C30" s="284"/>
      <c r="D30" s="224">
        <f>+D31+D50</f>
        <v>1111244</v>
      </c>
      <c r="E30" s="225">
        <f>+E31+E50</f>
        <v>1670212</v>
      </c>
      <c r="F30" s="226">
        <f>E30-D30</f>
        <v>558968</v>
      </c>
      <c r="G30" s="227">
        <f>+F30/D30*100</f>
        <v>50.301103987963039</v>
      </c>
      <c r="H30" s="228"/>
      <c r="I30" s="228"/>
      <c r="J30" s="228"/>
      <c r="K30" s="229"/>
      <c r="L30" s="228"/>
      <c r="M30" s="228"/>
      <c r="N30" s="228"/>
      <c r="O30" s="230">
        <f>SUM(O31,O50)</f>
        <v>1670212000</v>
      </c>
      <c r="P30" s="231" t="s">
        <v>426</v>
      </c>
    </row>
    <row r="31" spans="1:16" s="49" customFormat="1" ht="17.100000000000001" customHeight="1">
      <c r="A31" s="187"/>
      <c r="B31" s="249" t="s">
        <v>407</v>
      </c>
      <c r="C31" s="232" t="s">
        <v>412</v>
      </c>
      <c r="D31" s="233">
        <f>SUM(D32:D46)</f>
        <v>517364</v>
      </c>
      <c r="E31" s="285">
        <f>SUM(E32:E49)</f>
        <v>857692</v>
      </c>
      <c r="F31" s="181">
        <f>E31-D31</f>
        <v>340328</v>
      </c>
      <c r="G31" s="182">
        <f>+F31/D31*100</f>
        <v>65.781152148197393</v>
      </c>
      <c r="H31" s="236"/>
      <c r="I31" s="236"/>
      <c r="J31" s="236"/>
      <c r="K31" s="204"/>
      <c r="L31" s="236"/>
      <c r="M31" s="236"/>
      <c r="N31" s="236"/>
      <c r="O31" s="237">
        <f>SUM(O32,O34,O41,O45)</f>
        <v>857692000</v>
      </c>
      <c r="P31" s="207" t="s">
        <v>426</v>
      </c>
    </row>
    <row r="32" spans="1:16" s="49" customFormat="1" ht="17.100000000000001" hidden="1" customHeight="1">
      <c r="A32" s="187"/>
      <c r="B32" s="249" t="s">
        <v>404</v>
      </c>
      <c r="C32" s="286" t="s">
        <v>119</v>
      </c>
      <c r="D32" s="190">
        <v>0</v>
      </c>
      <c r="E32" s="271">
        <f>O32/1000</f>
        <v>0</v>
      </c>
      <c r="F32" s="191">
        <f>+E32-D32</f>
        <v>0</v>
      </c>
      <c r="G32" s="192">
        <v>0</v>
      </c>
      <c r="H32" s="193"/>
      <c r="I32" s="194"/>
      <c r="J32" s="287"/>
      <c r="K32" s="195"/>
      <c r="L32" s="195" t="s">
        <v>408</v>
      </c>
      <c r="M32" s="195"/>
      <c r="N32" s="195"/>
      <c r="O32" s="194">
        <f>SUM(O33:O33)</f>
        <v>0</v>
      </c>
      <c r="P32" s="186" t="s">
        <v>426</v>
      </c>
    </row>
    <row r="33" spans="1:17" s="49" customFormat="1" ht="17.100000000000001" hidden="1" customHeight="1">
      <c r="A33" s="187"/>
      <c r="B33" s="197"/>
      <c r="C33" s="288"/>
      <c r="D33" s="199"/>
      <c r="E33" s="289"/>
      <c r="F33" s="200"/>
      <c r="G33" s="201"/>
      <c r="H33" s="202" t="s">
        <v>232</v>
      </c>
      <c r="I33" s="290">
        <v>0</v>
      </c>
      <c r="J33" s="204" t="s">
        <v>426</v>
      </c>
      <c r="K33" s="205" t="s">
        <v>416</v>
      </c>
      <c r="L33" s="204">
        <v>2</v>
      </c>
      <c r="M33" s="204" t="s">
        <v>429</v>
      </c>
      <c r="N33" s="206" t="s">
        <v>430</v>
      </c>
      <c r="O33" s="203">
        <f>SUM(I33*L33)</f>
        <v>0</v>
      </c>
      <c r="P33" s="207" t="s">
        <v>426</v>
      </c>
    </row>
    <row r="34" spans="1:17" s="49" customFormat="1" ht="17.100000000000001" customHeight="1">
      <c r="A34" s="187"/>
      <c r="B34" s="249" t="s">
        <v>404</v>
      </c>
      <c r="C34" s="286" t="s">
        <v>110</v>
      </c>
      <c r="D34" s="238">
        <v>82392</v>
      </c>
      <c r="E34" s="291">
        <f>O34/1000</f>
        <v>63720</v>
      </c>
      <c r="F34" s="191">
        <f>+E34-D34</f>
        <v>-18672</v>
      </c>
      <c r="G34" s="192">
        <f>+F34/D34*100</f>
        <v>-22.662394407224003</v>
      </c>
      <c r="H34" s="292" t="s">
        <v>345</v>
      </c>
      <c r="I34" s="293"/>
      <c r="J34" s="294"/>
      <c r="K34" s="294"/>
      <c r="L34" s="295" t="s">
        <v>408</v>
      </c>
      <c r="M34" s="295"/>
      <c r="N34" s="295"/>
      <c r="O34" s="293">
        <f>SUM(O35:O40)</f>
        <v>63720000</v>
      </c>
      <c r="P34" s="296" t="s">
        <v>426</v>
      </c>
    </row>
    <row r="35" spans="1:17" s="49" customFormat="1" ht="17.100000000000001" customHeight="1">
      <c r="A35" s="187"/>
      <c r="B35" s="197"/>
      <c r="C35" s="288"/>
      <c r="D35" s="242"/>
      <c r="E35" s="297"/>
      <c r="F35" s="200"/>
      <c r="G35" s="201"/>
      <c r="H35" s="298" t="s">
        <v>32</v>
      </c>
      <c r="I35" s="299">
        <v>0</v>
      </c>
      <c r="J35" s="300" t="s">
        <v>426</v>
      </c>
      <c r="K35" s="301" t="s">
        <v>416</v>
      </c>
      <c r="L35" s="300">
        <v>12</v>
      </c>
      <c r="M35" s="300" t="s">
        <v>433</v>
      </c>
      <c r="N35" s="302" t="s">
        <v>430</v>
      </c>
      <c r="O35" s="299">
        <f t="shared" ref="O35:O40" si="3">SUM(I35*L35)</f>
        <v>0</v>
      </c>
      <c r="P35" s="303" t="s">
        <v>426</v>
      </c>
      <c r="Q35" s="50"/>
    </row>
    <row r="36" spans="1:17" s="49" customFormat="1" ht="17.100000000000001" customHeight="1">
      <c r="A36" s="187"/>
      <c r="B36" s="197"/>
      <c r="C36" s="288"/>
      <c r="D36" s="242"/>
      <c r="E36" s="297"/>
      <c r="F36" s="200"/>
      <c r="G36" s="201"/>
      <c r="H36" s="243" t="s">
        <v>81</v>
      </c>
      <c r="I36" s="203">
        <v>0</v>
      </c>
      <c r="J36" s="204" t="s">
        <v>426</v>
      </c>
      <c r="K36" s="205" t="s">
        <v>416</v>
      </c>
      <c r="L36" s="204">
        <v>12</v>
      </c>
      <c r="M36" s="204" t="s">
        <v>433</v>
      </c>
      <c r="N36" s="206" t="s">
        <v>430</v>
      </c>
      <c r="O36" s="203">
        <f t="shared" si="3"/>
        <v>0</v>
      </c>
      <c r="P36" s="207" t="s">
        <v>426</v>
      </c>
      <c r="Q36" s="50"/>
    </row>
    <row r="37" spans="1:17" s="49" customFormat="1" ht="17.100000000000001" customHeight="1">
      <c r="A37" s="187"/>
      <c r="B37" s="197"/>
      <c r="C37" s="288"/>
      <c r="D37" s="242"/>
      <c r="E37" s="297"/>
      <c r="F37" s="200"/>
      <c r="G37" s="201"/>
      <c r="H37" s="202" t="s">
        <v>77</v>
      </c>
      <c r="I37" s="203">
        <v>0</v>
      </c>
      <c r="J37" s="204" t="s">
        <v>426</v>
      </c>
      <c r="K37" s="205" t="s">
        <v>416</v>
      </c>
      <c r="L37" s="204">
        <v>12</v>
      </c>
      <c r="M37" s="204" t="s">
        <v>433</v>
      </c>
      <c r="N37" s="206" t="s">
        <v>430</v>
      </c>
      <c r="O37" s="203">
        <f t="shared" si="3"/>
        <v>0</v>
      </c>
      <c r="P37" s="207" t="s">
        <v>426</v>
      </c>
      <c r="Q37" s="50"/>
    </row>
    <row r="38" spans="1:17" s="49" customFormat="1" ht="17.100000000000001" customHeight="1">
      <c r="A38" s="187"/>
      <c r="B38" s="197"/>
      <c r="C38" s="288"/>
      <c r="D38" s="242"/>
      <c r="E38" s="297"/>
      <c r="F38" s="200"/>
      <c r="G38" s="201"/>
      <c r="H38" s="243" t="s">
        <v>329</v>
      </c>
      <c r="I38" s="203">
        <v>0</v>
      </c>
      <c r="J38" s="204" t="s">
        <v>426</v>
      </c>
      <c r="K38" s="205" t="s">
        <v>416</v>
      </c>
      <c r="L38" s="204">
        <v>12</v>
      </c>
      <c r="M38" s="204" t="s">
        <v>429</v>
      </c>
      <c r="N38" s="206" t="s">
        <v>430</v>
      </c>
      <c r="O38" s="203">
        <f t="shared" si="3"/>
        <v>0</v>
      </c>
      <c r="P38" s="207" t="s">
        <v>426</v>
      </c>
      <c r="Q38" s="50"/>
    </row>
    <row r="39" spans="1:17" s="49" customFormat="1" ht="17.100000000000001" customHeight="1">
      <c r="A39" s="187"/>
      <c r="B39" s="197"/>
      <c r="C39" s="288"/>
      <c r="D39" s="242"/>
      <c r="E39" s="297"/>
      <c r="F39" s="200"/>
      <c r="G39" s="201"/>
      <c r="H39" s="243" t="s">
        <v>70</v>
      </c>
      <c r="I39" s="203">
        <v>2810000</v>
      </c>
      <c r="J39" s="204" t="s">
        <v>426</v>
      </c>
      <c r="K39" s="205" t="s">
        <v>416</v>
      </c>
      <c r="L39" s="204">
        <v>12</v>
      </c>
      <c r="M39" s="204" t="s">
        <v>429</v>
      </c>
      <c r="N39" s="206" t="s">
        <v>430</v>
      </c>
      <c r="O39" s="203">
        <f t="shared" si="3"/>
        <v>33720000</v>
      </c>
      <c r="P39" s="207" t="s">
        <v>426</v>
      </c>
      <c r="Q39" s="85"/>
    </row>
    <row r="40" spans="1:17" s="49" customFormat="1" ht="17.100000000000001" customHeight="1">
      <c r="A40" s="187"/>
      <c r="B40" s="197"/>
      <c r="C40" s="277"/>
      <c r="D40" s="252"/>
      <c r="E40" s="304"/>
      <c r="F40" s="210"/>
      <c r="G40" s="211"/>
      <c r="H40" s="253" t="s">
        <v>139</v>
      </c>
      <c r="I40" s="254">
        <v>30000000</v>
      </c>
      <c r="J40" s="255" t="s">
        <v>426</v>
      </c>
      <c r="K40" s="256" t="s">
        <v>416</v>
      </c>
      <c r="L40" s="255">
        <v>1</v>
      </c>
      <c r="M40" s="255" t="s">
        <v>429</v>
      </c>
      <c r="N40" s="257" t="s">
        <v>430</v>
      </c>
      <c r="O40" s="254">
        <f t="shared" si="3"/>
        <v>30000000</v>
      </c>
      <c r="P40" s="258" t="s">
        <v>426</v>
      </c>
      <c r="Q40" s="50"/>
    </row>
    <row r="41" spans="1:17" s="49" customFormat="1" ht="17.100000000000001" customHeight="1">
      <c r="A41" s="166" t="s">
        <v>464</v>
      </c>
      <c r="B41" s="249" t="s">
        <v>463</v>
      </c>
      <c r="C41" s="212" t="s">
        <v>190</v>
      </c>
      <c r="D41" s="305">
        <v>151000</v>
      </c>
      <c r="E41" s="305">
        <f>+O41/1000</f>
        <v>510000</v>
      </c>
      <c r="F41" s="191">
        <f>+E41-D41</f>
        <v>359000</v>
      </c>
      <c r="G41" s="192">
        <f>+F41/D41*100</f>
        <v>237.74834437086093</v>
      </c>
      <c r="H41" s="193"/>
      <c r="I41" s="215"/>
      <c r="J41" s="195"/>
      <c r="K41" s="195"/>
      <c r="L41" s="196" t="s">
        <v>408</v>
      </c>
      <c r="M41" s="196"/>
      <c r="N41" s="196"/>
      <c r="O41" s="215">
        <f>SUM(O42:O44)</f>
        <v>510000000</v>
      </c>
      <c r="P41" s="186" t="s">
        <v>426</v>
      </c>
    </row>
    <row r="42" spans="1:17" s="49" customFormat="1" ht="17.100000000000001" customHeight="1">
      <c r="A42" s="166"/>
      <c r="B42" s="249" t="s">
        <v>464</v>
      </c>
      <c r="C42" s="216"/>
      <c r="D42" s="306"/>
      <c r="E42" s="306"/>
      <c r="F42" s="200"/>
      <c r="G42" s="201"/>
      <c r="H42" s="202" t="s">
        <v>112</v>
      </c>
      <c r="I42" s="203">
        <v>4000000</v>
      </c>
      <c r="J42" s="204" t="s">
        <v>426</v>
      </c>
      <c r="K42" s="205" t="s">
        <v>416</v>
      </c>
      <c r="L42" s="204">
        <v>12</v>
      </c>
      <c r="M42" s="204" t="s">
        <v>433</v>
      </c>
      <c r="N42" s="206" t="s">
        <v>430</v>
      </c>
      <c r="O42" s="203">
        <f>SUM(I42*L42)</f>
        <v>48000000</v>
      </c>
      <c r="P42" s="207" t="s">
        <v>426</v>
      </c>
      <c r="Q42" s="51"/>
    </row>
    <row r="43" spans="1:17" s="49" customFormat="1" ht="17.100000000000001" customHeight="1">
      <c r="A43" s="187"/>
      <c r="B43" s="197"/>
      <c r="C43" s="216"/>
      <c r="D43" s="306"/>
      <c r="E43" s="306"/>
      <c r="F43" s="200"/>
      <c r="G43" s="201"/>
      <c r="H43" s="202" t="s">
        <v>41</v>
      </c>
      <c r="I43" s="203">
        <v>12000000</v>
      </c>
      <c r="J43" s="204" t="s">
        <v>426</v>
      </c>
      <c r="K43" s="205" t="s">
        <v>416</v>
      </c>
      <c r="L43" s="204">
        <v>1</v>
      </c>
      <c r="M43" s="204" t="s">
        <v>429</v>
      </c>
      <c r="N43" s="206" t="s">
        <v>439</v>
      </c>
      <c r="O43" s="203">
        <f>SUM(I43*L43)</f>
        <v>12000000</v>
      </c>
      <c r="P43" s="207" t="s">
        <v>426</v>
      </c>
      <c r="Q43" s="62"/>
    </row>
    <row r="44" spans="1:17" s="49" customFormat="1" ht="17.100000000000001" customHeight="1">
      <c r="A44" s="187"/>
      <c r="B44" s="197"/>
      <c r="C44" s="216"/>
      <c r="D44" s="306"/>
      <c r="E44" s="306"/>
      <c r="F44" s="200"/>
      <c r="G44" s="201"/>
      <c r="H44" s="202" t="s">
        <v>373</v>
      </c>
      <c r="I44" s="203">
        <v>50000000</v>
      </c>
      <c r="J44" s="204" t="s">
        <v>426</v>
      </c>
      <c r="K44" s="205" t="s">
        <v>416</v>
      </c>
      <c r="L44" s="204">
        <v>9</v>
      </c>
      <c r="M44" s="204" t="s">
        <v>429</v>
      </c>
      <c r="N44" s="206" t="s">
        <v>439</v>
      </c>
      <c r="O44" s="203">
        <f>SUM(I44*L44)</f>
        <v>450000000</v>
      </c>
      <c r="P44" s="207" t="s">
        <v>426</v>
      </c>
      <c r="Q44" s="61"/>
    </row>
    <row r="45" spans="1:17" s="49" customFormat="1" ht="17.100000000000001" customHeight="1">
      <c r="A45" s="166"/>
      <c r="B45" s="249"/>
      <c r="C45" s="270" t="s">
        <v>298</v>
      </c>
      <c r="D45" s="238">
        <v>283972</v>
      </c>
      <c r="E45" s="271">
        <f>(O45/1000)</f>
        <v>283972</v>
      </c>
      <c r="F45" s="191">
        <f>+E45-D45</f>
        <v>0</v>
      </c>
      <c r="G45" s="192">
        <f>F45/D45*100</f>
        <v>0</v>
      </c>
      <c r="H45" s="307"/>
      <c r="I45" s="194"/>
      <c r="J45" s="195"/>
      <c r="K45" s="195"/>
      <c r="L45" s="196" t="s">
        <v>408</v>
      </c>
      <c r="M45" s="196"/>
      <c r="N45" s="196"/>
      <c r="O45" s="194">
        <f>SUM(O46:O49)</f>
        <v>283972000</v>
      </c>
      <c r="P45" s="186" t="s">
        <v>426</v>
      </c>
    </row>
    <row r="46" spans="1:17" s="49" customFormat="1" ht="17.100000000000001" customHeight="1">
      <c r="A46" s="166"/>
      <c r="B46" s="249"/>
      <c r="C46" s="288"/>
      <c r="D46" s="242"/>
      <c r="E46" s="289"/>
      <c r="F46" s="200"/>
      <c r="G46" s="201"/>
      <c r="H46" s="202" t="s">
        <v>105</v>
      </c>
      <c r="I46" s="203">
        <v>50000000</v>
      </c>
      <c r="J46" s="204" t="s">
        <v>426</v>
      </c>
      <c r="K46" s="205" t="s">
        <v>416</v>
      </c>
      <c r="L46" s="204">
        <v>1</v>
      </c>
      <c r="M46" s="204" t="s">
        <v>429</v>
      </c>
      <c r="N46" s="206" t="s">
        <v>430</v>
      </c>
      <c r="O46" s="203">
        <f>SUM(I46*L46)</f>
        <v>50000000</v>
      </c>
      <c r="P46" s="207" t="s">
        <v>426</v>
      </c>
    </row>
    <row r="47" spans="1:17" s="49" customFormat="1" ht="17.100000000000001" customHeight="1">
      <c r="A47" s="166"/>
      <c r="B47" s="249"/>
      <c r="C47" s="288"/>
      <c r="D47" s="242"/>
      <c r="E47" s="289"/>
      <c r="F47" s="200"/>
      <c r="G47" s="201"/>
      <c r="H47" s="308" t="s">
        <v>21</v>
      </c>
      <c r="I47" s="203">
        <v>102000000</v>
      </c>
      <c r="J47" s="204" t="s">
        <v>426</v>
      </c>
      <c r="K47" s="205" t="s">
        <v>416</v>
      </c>
      <c r="L47" s="204">
        <v>1</v>
      </c>
      <c r="M47" s="204" t="s">
        <v>429</v>
      </c>
      <c r="N47" s="206" t="s">
        <v>430</v>
      </c>
      <c r="O47" s="203">
        <f>SUM(I47*L47)</f>
        <v>102000000</v>
      </c>
      <c r="P47" s="207" t="s">
        <v>426</v>
      </c>
    </row>
    <row r="48" spans="1:17" s="49" customFormat="1" ht="17.100000000000001" customHeight="1">
      <c r="A48" s="166"/>
      <c r="B48" s="249"/>
      <c r="C48" s="288"/>
      <c r="D48" s="242"/>
      <c r="E48" s="289"/>
      <c r="F48" s="200"/>
      <c r="G48" s="201"/>
      <c r="H48" s="308" t="s">
        <v>379</v>
      </c>
      <c r="I48" s="203">
        <v>100000000</v>
      </c>
      <c r="J48" s="204" t="s">
        <v>426</v>
      </c>
      <c r="K48" s="205" t="s">
        <v>416</v>
      </c>
      <c r="L48" s="204">
        <v>1</v>
      </c>
      <c r="M48" s="204" t="s">
        <v>429</v>
      </c>
      <c r="N48" s="206" t="s">
        <v>430</v>
      </c>
      <c r="O48" s="203">
        <f>SUM(I48*L48)</f>
        <v>100000000</v>
      </c>
      <c r="P48" s="207" t="s">
        <v>426</v>
      </c>
    </row>
    <row r="49" spans="1:19" s="49" customFormat="1" ht="17.100000000000001" customHeight="1">
      <c r="A49" s="187"/>
      <c r="B49" s="309"/>
      <c r="C49" s="310"/>
      <c r="D49" s="311"/>
      <c r="E49" s="312"/>
      <c r="F49" s="313"/>
      <c r="G49" s="314"/>
      <c r="H49" s="315" t="s">
        <v>56</v>
      </c>
      <c r="I49" s="316">
        <v>7993000</v>
      </c>
      <c r="J49" s="317" t="s">
        <v>426</v>
      </c>
      <c r="K49" s="318" t="s">
        <v>416</v>
      </c>
      <c r="L49" s="317">
        <v>4</v>
      </c>
      <c r="M49" s="317" t="s">
        <v>429</v>
      </c>
      <c r="N49" s="319" t="s">
        <v>430</v>
      </c>
      <c r="O49" s="316">
        <f>SUM(I49*L49)</f>
        <v>31972000</v>
      </c>
      <c r="P49" s="320" t="s">
        <v>426</v>
      </c>
    </row>
    <row r="50" spans="1:19" ht="17.100000000000001" customHeight="1">
      <c r="A50" s="166"/>
      <c r="B50" s="249" t="s">
        <v>447</v>
      </c>
      <c r="C50" s="232" t="s">
        <v>412</v>
      </c>
      <c r="D50" s="233">
        <f>SUM(D51:D56)</f>
        <v>593880</v>
      </c>
      <c r="E50" s="285">
        <f>SUM(E51:E56)</f>
        <v>812520</v>
      </c>
      <c r="F50" s="235">
        <f>+E50-D50</f>
        <v>218640</v>
      </c>
      <c r="G50" s="321">
        <f>+F50/D50*100</f>
        <v>36.815518286522533</v>
      </c>
      <c r="H50" s="236"/>
      <c r="I50" s="236"/>
      <c r="J50" s="204"/>
      <c r="K50" s="204"/>
      <c r="L50" s="236"/>
      <c r="M50" s="236"/>
      <c r="N50" s="236"/>
      <c r="O50" s="237">
        <f>SUM(O51)</f>
        <v>812520000</v>
      </c>
      <c r="P50" s="207" t="s">
        <v>426</v>
      </c>
    </row>
    <row r="51" spans="1:19" ht="17.100000000000001" customHeight="1">
      <c r="A51" s="166"/>
      <c r="B51" s="249" t="s">
        <v>404</v>
      </c>
      <c r="C51" s="322" t="s">
        <v>355</v>
      </c>
      <c r="D51" s="238">
        <v>593880</v>
      </c>
      <c r="E51" s="271">
        <f>O51/1000</f>
        <v>812520</v>
      </c>
      <c r="F51" s="191">
        <f>+E51-D51</f>
        <v>218640</v>
      </c>
      <c r="G51" s="192">
        <f>+F51/D51*100</f>
        <v>36.815518286522533</v>
      </c>
      <c r="H51" s="193"/>
      <c r="I51" s="215"/>
      <c r="J51" s="195"/>
      <c r="K51" s="195"/>
      <c r="L51" s="195" t="s">
        <v>408</v>
      </c>
      <c r="M51" s="195"/>
      <c r="N51" s="195"/>
      <c r="O51" s="215">
        <f>SUM(O52:O56)</f>
        <v>812520000</v>
      </c>
      <c r="P51" s="186" t="s">
        <v>426</v>
      </c>
    </row>
    <row r="52" spans="1:19" ht="17.100000000000001" customHeight="1">
      <c r="A52" s="166"/>
      <c r="B52" s="249"/>
      <c r="C52" s="323"/>
      <c r="D52" s="242"/>
      <c r="E52" s="289"/>
      <c r="F52" s="200">
        <f>+D52-E52</f>
        <v>0</v>
      </c>
      <c r="G52" s="201" t="e">
        <f>+F52/D52*100</f>
        <v>#DIV/0!</v>
      </c>
      <c r="H52" s="202" t="s">
        <v>368</v>
      </c>
      <c r="I52" s="203">
        <v>28000000</v>
      </c>
      <c r="J52" s="204" t="s">
        <v>426</v>
      </c>
      <c r="K52" s="205" t="s">
        <v>416</v>
      </c>
      <c r="L52" s="204">
        <v>12</v>
      </c>
      <c r="M52" s="204" t="s">
        <v>433</v>
      </c>
      <c r="N52" s="206" t="s">
        <v>430</v>
      </c>
      <c r="O52" s="203">
        <f>I52*L52</f>
        <v>336000000</v>
      </c>
      <c r="P52" s="207" t="s">
        <v>426</v>
      </c>
      <c r="S52" s="87"/>
    </row>
    <row r="53" spans="1:19" ht="17.100000000000001" customHeight="1">
      <c r="A53" s="187"/>
      <c r="B53" s="197"/>
      <c r="C53" s="270"/>
      <c r="D53" s="242"/>
      <c r="E53" s="289"/>
      <c r="F53" s="200"/>
      <c r="G53" s="201" t="e">
        <f>+F53/D53*100</f>
        <v>#DIV/0!</v>
      </c>
      <c r="H53" s="202" t="s">
        <v>415</v>
      </c>
      <c r="I53" s="203">
        <v>33400000</v>
      </c>
      <c r="J53" s="204" t="s">
        <v>426</v>
      </c>
      <c r="K53" s="205" t="s">
        <v>416</v>
      </c>
      <c r="L53" s="204">
        <v>12</v>
      </c>
      <c r="M53" s="204" t="s">
        <v>433</v>
      </c>
      <c r="N53" s="206" t="s">
        <v>430</v>
      </c>
      <c r="O53" s="203">
        <f>SUM(I53*L53)</f>
        <v>400800000</v>
      </c>
      <c r="P53" s="207" t="s">
        <v>426</v>
      </c>
      <c r="S53" s="88"/>
    </row>
    <row r="54" spans="1:19" ht="17.100000000000001" customHeight="1">
      <c r="A54" s="187"/>
      <c r="B54" s="197"/>
      <c r="C54" s="270"/>
      <c r="D54" s="242"/>
      <c r="E54" s="289"/>
      <c r="F54" s="200"/>
      <c r="G54" s="201"/>
      <c r="H54" s="236" t="s">
        <v>62</v>
      </c>
      <c r="I54" s="203">
        <v>6000000</v>
      </c>
      <c r="J54" s="204" t="s">
        <v>426</v>
      </c>
      <c r="K54" s="205" t="s">
        <v>416</v>
      </c>
      <c r="L54" s="204">
        <v>12</v>
      </c>
      <c r="M54" s="204" t="s">
        <v>429</v>
      </c>
      <c r="N54" s="206" t="s">
        <v>430</v>
      </c>
      <c r="O54" s="203">
        <f>SUM(I54*L54)</f>
        <v>72000000</v>
      </c>
      <c r="P54" s="207" t="s">
        <v>426</v>
      </c>
    </row>
    <row r="55" spans="1:19" ht="17.100000000000001" customHeight="1">
      <c r="A55" s="187"/>
      <c r="B55" s="197"/>
      <c r="C55" s="270"/>
      <c r="D55" s="242"/>
      <c r="E55" s="289"/>
      <c r="F55" s="200"/>
      <c r="G55" s="201"/>
      <c r="H55" s="202" t="s">
        <v>276</v>
      </c>
      <c r="I55" s="203">
        <v>150000</v>
      </c>
      <c r="J55" s="204" t="s">
        <v>426</v>
      </c>
      <c r="K55" s="205" t="s">
        <v>416</v>
      </c>
      <c r="L55" s="204">
        <v>12</v>
      </c>
      <c r="M55" s="204" t="s">
        <v>429</v>
      </c>
      <c r="N55" s="206" t="s">
        <v>430</v>
      </c>
      <c r="O55" s="203">
        <f>SUM(I55*L55)</f>
        <v>1800000</v>
      </c>
      <c r="P55" s="207" t="s">
        <v>426</v>
      </c>
    </row>
    <row r="56" spans="1:19" ht="17.100000000000001" customHeight="1">
      <c r="A56" s="275"/>
      <c r="B56" s="324"/>
      <c r="C56" s="323"/>
      <c r="D56" s="252"/>
      <c r="E56" s="278"/>
      <c r="F56" s="210"/>
      <c r="G56" s="211"/>
      <c r="H56" s="253" t="s">
        <v>75</v>
      </c>
      <c r="I56" s="254">
        <v>160000</v>
      </c>
      <c r="J56" s="255" t="s">
        <v>426</v>
      </c>
      <c r="K56" s="256" t="s">
        <v>416</v>
      </c>
      <c r="L56" s="255">
        <v>12</v>
      </c>
      <c r="M56" s="255" t="s">
        <v>429</v>
      </c>
      <c r="N56" s="257" t="s">
        <v>430</v>
      </c>
      <c r="O56" s="254">
        <f>I56*L56</f>
        <v>1920000</v>
      </c>
      <c r="P56" s="258" t="s">
        <v>426</v>
      </c>
    </row>
    <row r="57" spans="1:19" ht="17.100000000000001" customHeight="1">
      <c r="A57" s="283" t="s">
        <v>427</v>
      </c>
      <c r="B57" s="222" t="s">
        <v>411</v>
      </c>
      <c r="C57" s="223"/>
      <c r="D57" s="224">
        <f>SUM(D58)</f>
        <v>3146514</v>
      </c>
      <c r="E57" s="224">
        <f>SUM(E58)</f>
        <v>3160248.83984</v>
      </c>
      <c r="F57" s="226">
        <f>+E57-D57</f>
        <v>13734.83984000003</v>
      </c>
      <c r="G57" s="227">
        <f>+F57/D57*100</f>
        <v>0.43650973235777846</v>
      </c>
      <c r="H57" s="228"/>
      <c r="I57" s="228"/>
      <c r="J57" s="229"/>
      <c r="K57" s="229"/>
      <c r="L57" s="228"/>
      <c r="M57" s="228"/>
      <c r="N57" s="228"/>
      <c r="O57" s="230">
        <f>SUM(O58)</f>
        <v>3160248839.8400002</v>
      </c>
      <c r="P57" s="231" t="s">
        <v>426</v>
      </c>
    </row>
    <row r="58" spans="1:19" ht="17.100000000000001" customHeight="1">
      <c r="A58" s="187"/>
      <c r="B58" s="249" t="s">
        <v>427</v>
      </c>
      <c r="C58" s="263" t="s">
        <v>412</v>
      </c>
      <c r="D58" s="264">
        <f>SUM(D59:D71)</f>
        <v>3146514</v>
      </c>
      <c r="E58" s="265">
        <f>O58/1000</f>
        <v>3160248.83984</v>
      </c>
      <c r="F58" s="181">
        <f>+E58-D58</f>
        <v>13734.83984000003</v>
      </c>
      <c r="G58" s="182">
        <f>+F58/D58*100</f>
        <v>0.43650973235777846</v>
      </c>
      <c r="H58" s="236"/>
      <c r="I58" s="236"/>
      <c r="J58" s="204"/>
      <c r="K58" s="204"/>
      <c r="L58" s="236"/>
      <c r="M58" s="236"/>
      <c r="N58" s="236"/>
      <c r="O58" s="237">
        <f>SUM(O59,O62,O65,O67,O71)</f>
        <v>3160248839.8400002</v>
      </c>
      <c r="P58" s="207" t="s">
        <v>426</v>
      </c>
    </row>
    <row r="59" spans="1:19" ht="17.100000000000001" customHeight="1">
      <c r="A59" s="187"/>
      <c r="B59" s="197"/>
      <c r="C59" s="270" t="s">
        <v>184</v>
      </c>
      <c r="D59" s="238">
        <v>1047908</v>
      </c>
      <c r="E59" s="291">
        <f>+O59/1000</f>
        <v>1047907.99992</v>
      </c>
      <c r="F59" s="191">
        <f>+E59-D59</f>
        <v>-8.000002708286047E-5</v>
      </c>
      <c r="G59" s="192">
        <f>+F59/D59*100</f>
        <v>-7.6342605536803286E-9</v>
      </c>
      <c r="H59" s="193"/>
      <c r="I59" s="194"/>
      <c r="J59" s="195"/>
      <c r="K59" s="195"/>
      <c r="L59" s="196" t="s">
        <v>408</v>
      </c>
      <c r="M59" s="196"/>
      <c r="N59" s="196"/>
      <c r="O59" s="194">
        <f>SUM(O60:O61)</f>
        <v>1047907999.92</v>
      </c>
      <c r="P59" s="186" t="s">
        <v>426</v>
      </c>
    </row>
    <row r="60" spans="1:19" ht="17.100000000000001" customHeight="1">
      <c r="A60" s="187"/>
      <c r="B60" s="197"/>
      <c r="C60" s="288"/>
      <c r="D60" s="242"/>
      <c r="E60" s="297"/>
      <c r="F60" s="200">
        <f>+E60-D60</f>
        <v>0</v>
      </c>
      <c r="G60" s="201"/>
      <c r="H60" s="202" t="s">
        <v>9</v>
      </c>
      <c r="I60" s="218">
        <v>10659000</v>
      </c>
      <c r="J60" s="204" t="s">
        <v>426</v>
      </c>
      <c r="K60" s="205" t="s">
        <v>416</v>
      </c>
      <c r="L60" s="204">
        <v>12</v>
      </c>
      <c r="M60" s="204" t="s">
        <v>433</v>
      </c>
      <c r="N60" s="206" t="s">
        <v>430</v>
      </c>
      <c r="O60" s="218">
        <f>SUM(I60*L60)</f>
        <v>127908000</v>
      </c>
      <c r="P60" s="207" t="s">
        <v>426</v>
      </c>
    </row>
    <row r="61" spans="1:19" ht="17.100000000000001" customHeight="1">
      <c r="A61" s="187"/>
      <c r="B61" s="197"/>
      <c r="C61" s="277"/>
      <c r="D61" s="252"/>
      <c r="E61" s="304"/>
      <c r="F61" s="210">
        <f>+E61-D61</f>
        <v>0</v>
      </c>
      <c r="G61" s="211"/>
      <c r="H61" s="281" t="s">
        <v>37</v>
      </c>
      <c r="I61" s="282">
        <v>76666666.659999996</v>
      </c>
      <c r="J61" s="255" t="s">
        <v>426</v>
      </c>
      <c r="K61" s="256" t="s">
        <v>416</v>
      </c>
      <c r="L61" s="255">
        <v>12</v>
      </c>
      <c r="M61" s="255" t="s">
        <v>429</v>
      </c>
      <c r="N61" s="257" t="s">
        <v>430</v>
      </c>
      <c r="O61" s="282">
        <f>SUM(I61*L61)</f>
        <v>919999999.91999996</v>
      </c>
      <c r="P61" s="258" t="s">
        <v>426</v>
      </c>
    </row>
    <row r="62" spans="1:19" ht="17.100000000000001" customHeight="1">
      <c r="A62" s="187"/>
      <c r="B62" s="197"/>
      <c r="C62" s="270" t="s">
        <v>180</v>
      </c>
      <c r="D62" s="238">
        <v>1219113</v>
      </c>
      <c r="E62" s="291">
        <f>+O62/1000</f>
        <v>1238477.8400000001</v>
      </c>
      <c r="F62" s="191">
        <f>E62-D62</f>
        <v>19364.840000000084</v>
      </c>
      <c r="G62" s="192">
        <f>+F62/D62*100</f>
        <v>1.5884368389148573</v>
      </c>
      <c r="H62" s="193"/>
      <c r="I62" s="215"/>
      <c r="J62" s="195"/>
      <c r="K62" s="195"/>
      <c r="L62" s="196" t="s">
        <v>408</v>
      </c>
      <c r="M62" s="196"/>
      <c r="N62" s="196"/>
      <c r="O62" s="215">
        <f>SUM(O63:O64)</f>
        <v>1238477840</v>
      </c>
      <c r="P62" s="186" t="s">
        <v>426</v>
      </c>
    </row>
    <row r="63" spans="1:19" ht="17.100000000000001" customHeight="1">
      <c r="A63" s="187"/>
      <c r="B63" s="232"/>
      <c r="C63" s="288"/>
      <c r="D63" s="242"/>
      <c r="E63" s="297"/>
      <c r="F63" s="200"/>
      <c r="G63" s="201"/>
      <c r="H63" s="202" t="s">
        <v>137</v>
      </c>
      <c r="I63" s="203">
        <v>571682000</v>
      </c>
      <c r="J63" s="204" t="s">
        <v>426</v>
      </c>
      <c r="K63" s="205" t="s">
        <v>416</v>
      </c>
      <c r="L63" s="204">
        <v>1</v>
      </c>
      <c r="M63" s="204" t="s">
        <v>429</v>
      </c>
      <c r="N63" s="206" t="s">
        <v>430</v>
      </c>
      <c r="O63" s="203">
        <f>SUM(I63*L63)</f>
        <v>571682000</v>
      </c>
      <c r="P63" s="207" t="s">
        <v>426</v>
      </c>
    </row>
    <row r="64" spans="1:19" ht="17.100000000000001" customHeight="1">
      <c r="A64" s="187"/>
      <c r="B64" s="232"/>
      <c r="C64" s="277"/>
      <c r="D64" s="252"/>
      <c r="E64" s="304"/>
      <c r="F64" s="210"/>
      <c r="G64" s="211"/>
      <c r="H64" s="281" t="s">
        <v>380</v>
      </c>
      <c r="I64" s="254">
        <v>666795840</v>
      </c>
      <c r="J64" s="255" t="s">
        <v>426</v>
      </c>
      <c r="K64" s="256" t="s">
        <v>416</v>
      </c>
      <c r="L64" s="255">
        <v>1</v>
      </c>
      <c r="M64" s="255" t="s">
        <v>429</v>
      </c>
      <c r="N64" s="257" t="s">
        <v>430</v>
      </c>
      <c r="O64" s="203">
        <f>SUM(I64*L64)</f>
        <v>666795840</v>
      </c>
      <c r="P64" s="258" t="s">
        <v>426</v>
      </c>
    </row>
    <row r="65" spans="1:22" ht="17.100000000000001" customHeight="1">
      <c r="A65" s="166"/>
      <c r="B65" s="249"/>
      <c r="C65" s="286" t="s">
        <v>349</v>
      </c>
      <c r="D65" s="238">
        <v>490000</v>
      </c>
      <c r="E65" s="291">
        <f>+O65/1000</f>
        <v>496000</v>
      </c>
      <c r="F65" s="191">
        <f>+E65-D65</f>
        <v>6000</v>
      </c>
      <c r="G65" s="192">
        <f>+F65/D65*100</f>
        <v>1.2244897959183674</v>
      </c>
      <c r="H65" s="193"/>
      <c r="I65" s="215"/>
      <c r="J65" s="195"/>
      <c r="K65" s="195"/>
      <c r="L65" s="196" t="s">
        <v>408</v>
      </c>
      <c r="M65" s="196"/>
      <c r="N65" s="196"/>
      <c r="O65" s="215">
        <f>SUM(O66:O66)</f>
        <v>496000000</v>
      </c>
      <c r="P65" s="186" t="s">
        <v>426</v>
      </c>
    </row>
    <row r="66" spans="1:22" ht="17.100000000000001" customHeight="1">
      <c r="A66" s="187"/>
      <c r="B66" s="232"/>
      <c r="C66" s="325"/>
      <c r="D66" s="242"/>
      <c r="E66" s="297"/>
      <c r="F66" s="200"/>
      <c r="G66" s="201"/>
      <c r="H66" s="236" t="s">
        <v>328</v>
      </c>
      <c r="I66" s="203">
        <v>248000000</v>
      </c>
      <c r="J66" s="204" t="s">
        <v>426</v>
      </c>
      <c r="K66" s="205" t="s">
        <v>416</v>
      </c>
      <c r="L66" s="204">
        <v>2</v>
      </c>
      <c r="M66" s="204" t="s">
        <v>429</v>
      </c>
      <c r="N66" s="206" t="s">
        <v>430</v>
      </c>
      <c r="O66" s="203">
        <f>SUM(I66*L66)</f>
        <v>496000000</v>
      </c>
      <c r="P66" s="207" t="s">
        <v>426</v>
      </c>
    </row>
    <row r="67" spans="1:22" ht="17.100000000000001" customHeight="1">
      <c r="A67" s="166"/>
      <c r="B67" s="326"/>
      <c r="C67" s="212" t="s">
        <v>360</v>
      </c>
      <c r="D67" s="238">
        <v>313920</v>
      </c>
      <c r="E67" s="238">
        <f>+O67/1000</f>
        <v>290839.99991999997</v>
      </c>
      <c r="F67" s="191">
        <f>+E67-D67</f>
        <v>-23080.000080000027</v>
      </c>
      <c r="G67" s="192">
        <f>+F67/D67*100</f>
        <v>-7.352191666666676</v>
      </c>
      <c r="H67" s="193"/>
      <c r="I67" s="194"/>
      <c r="J67" s="195"/>
      <c r="K67" s="195"/>
      <c r="L67" s="196" t="s">
        <v>408</v>
      </c>
      <c r="M67" s="196"/>
      <c r="N67" s="196"/>
      <c r="O67" s="194">
        <f>SUM(O68:O70)</f>
        <v>290839999.91999996</v>
      </c>
      <c r="P67" s="186" t="s">
        <v>426</v>
      </c>
    </row>
    <row r="68" spans="1:22" ht="17.100000000000001" customHeight="1">
      <c r="A68" s="187"/>
      <c r="B68" s="232"/>
      <c r="C68" s="216"/>
      <c r="D68" s="242"/>
      <c r="E68" s="242"/>
      <c r="F68" s="200"/>
      <c r="G68" s="201"/>
      <c r="H68" s="327" t="s">
        <v>91</v>
      </c>
      <c r="I68" s="244">
        <v>6288333.3300000001</v>
      </c>
      <c r="J68" s="245" t="s">
        <v>426</v>
      </c>
      <c r="K68" s="246" t="s">
        <v>416</v>
      </c>
      <c r="L68" s="245">
        <v>12</v>
      </c>
      <c r="M68" s="245" t="s">
        <v>433</v>
      </c>
      <c r="N68" s="248" t="s">
        <v>430</v>
      </c>
      <c r="O68" s="244">
        <f>SUM(I68*L68)</f>
        <v>75459999.960000008</v>
      </c>
      <c r="P68" s="207" t="s">
        <v>426</v>
      </c>
    </row>
    <row r="69" spans="1:22" ht="17.100000000000001" customHeight="1">
      <c r="A69" s="187"/>
      <c r="B69" s="232"/>
      <c r="C69" s="216"/>
      <c r="D69" s="242"/>
      <c r="E69" s="242"/>
      <c r="F69" s="200"/>
      <c r="G69" s="201"/>
      <c r="H69" s="327" t="s">
        <v>63</v>
      </c>
      <c r="I69" s="244">
        <v>16948333.329999998</v>
      </c>
      <c r="J69" s="245" t="s">
        <v>426</v>
      </c>
      <c r="K69" s="246" t="s">
        <v>416</v>
      </c>
      <c r="L69" s="245">
        <v>12</v>
      </c>
      <c r="M69" s="245" t="s">
        <v>429</v>
      </c>
      <c r="N69" s="248" t="s">
        <v>430</v>
      </c>
      <c r="O69" s="244">
        <f>SUM(I69*L69)</f>
        <v>203379999.95999998</v>
      </c>
      <c r="P69" s="207" t="s">
        <v>426</v>
      </c>
      <c r="R69" s="49"/>
      <c r="S69" s="49"/>
    </row>
    <row r="70" spans="1:22" ht="17.100000000000001" customHeight="1">
      <c r="A70" s="187"/>
      <c r="B70" s="197"/>
      <c r="C70" s="219"/>
      <c r="D70" s="252"/>
      <c r="E70" s="252"/>
      <c r="F70" s="210"/>
      <c r="G70" s="211"/>
      <c r="H70" s="328" t="s">
        <v>342</v>
      </c>
      <c r="I70" s="254">
        <v>12000000</v>
      </c>
      <c r="J70" s="255" t="s">
        <v>426</v>
      </c>
      <c r="K70" s="256" t="s">
        <v>416</v>
      </c>
      <c r="L70" s="255">
        <v>1</v>
      </c>
      <c r="M70" s="255" t="s">
        <v>429</v>
      </c>
      <c r="N70" s="257" t="s">
        <v>430</v>
      </c>
      <c r="O70" s="254">
        <f>SUM(I70*L70)</f>
        <v>12000000</v>
      </c>
      <c r="P70" s="258" t="s">
        <v>426</v>
      </c>
    </row>
    <row r="71" spans="1:22" ht="17.100000000000001" customHeight="1">
      <c r="A71" s="166"/>
      <c r="B71" s="329"/>
      <c r="C71" s="330" t="s">
        <v>74</v>
      </c>
      <c r="D71" s="331">
        <v>75573</v>
      </c>
      <c r="E71" s="199">
        <f>O72/1000</f>
        <v>87023</v>
      </c>
      <c r="F71" s="200">
        <f>E71-D71</f>
        <v>11450</v>
      </c>
      <c r="G71" s="217">
        <v>0</v>
      </c>
      <c r="H71" s="332"/>
      <c r="I71" s="244"/>
      <c r="J71" s="245"/>
      <c r="K71" s="246"/>
      <c r="L71" s="333" t="s">
        <v>408</v>
      </c>
      <c r="M71" s="333"/>
      <c r="N71" s="333"/>
      <c r="O71" s="244">
        <f>SUM(O72)</f>
        <v>87023000</v>
      </c>
      <c r="P71" s="207" t="s">
        <v>426</v>
      </c>
      <c r="V71" s="89"/>
    </row>
    <row r="72" spans="1:22" ht="17.100000000000001" customHeight="1">
      <c r="A72" s="275"/>
      <c r="B72" s="324"/>
      <c r="C72" s="334"/>
      <c r="D72" s="335"/>
      <c r="E72" s="209"/>
      <c r="F72" s="210"/>
      <c r="G72" s="220"/>
      <c r="H72" s="336" t="s">
        <v>64</v>
      </c>
      <c r="I72" s="254">
        <v>87023000</v>
      </c>
      <c r="J72" s="255" t="s">
        <v>426</v>
      </c>
      <c r="K72" s="256" t="s">
        <v>416</v>
      </c>
      <c r="L72" s="255">
        <v>1</v>
      </c>
      <c r="M72" s="255" t="s">
        <v>429</v>
      </c>
      <c r="N72" s="257" t="s">
        <v>430</v>
      </c>
      <c r="O72" s="254">
        <f>SUM(I72*L72)</f>
        <v>87023000</v>
      </c>
      <c r="P72" s="258" t="s">
        <v>426</v>
      </c>
    </row>
    <row r="73" spans="1:22" ht="18.95" customHeight="1">
      <c r="A73" s="283" t="s">
        <v>403</v>
      </c>
      <c r="B73" s="222" t="s">
        <v>411</v>
      </c>
      <c r="C73" s="223"/>
      <c r="D73" s="224">
        <f>SUM(D74)</f>
        <v>6753633</v>
      </c>
      <c r="E73" s="225">
        <f>SUM(E74)</f>
        <v>6753632.9790000003</v>
      </c>
      <c r="F73" s="226">
        <f>+E73-D73</f>
        <v>-2.0999999716877937E-2</v>
      </c>
      <c r="G73" s="227">
        <f t="shared" ref="G73:G78" si="4">+F73/D73*100</f>
        <v>-3.1094375008055575E-7</v>
      </c>
      <c r="H73" s="228"/>
      <c r="I73" s="228"/>
      <c r="J73" s="229"/>
      <c r="K73" s="229"/>
      <c r="L73" s="228"/>
      <c r="M73" s="228"/>
      <c r="N73" s="228"/>
      <c r="O73" s="230">
        <f>SUM(O74)</f>
        <v>6753632979</v>
      </c>
      <c r="P73" s="231" t="s">
        <v>426</v>
      </c>
    </row>
    <row r="74" spans="1:22" ht="17.100000000000001" customHeight="1">
      <c r="A74" s="187"/>
      <c r="B74" s="337" t="s">
        <v>403</v>
      </c>
      <c r="C74" s="178" t="s">
        <v>412</v>
      </c>
      <c r="D74" s="179">
        <f>SUM(D75:D77)</f>
        <v>6753633</v>
      </c>
      <c r="E74" s="338">
        <f>SUM(E75:E77)</f>
        <v>6753632.9790000003</v>
      </c>
      <c r="F74" s="181">
        <f>E74-D74</f>
        <v>-2.0999999716877937E-2</v>
      </c>
      <c r="G74" s="182">
        <f t="shared" si="4"/>
        <v>-3.1094375008055575E-7</v>
      </c>
      <c r="H74" s="339" t="s">
        <v>436</v>
      </c>
      <c r="I74" s="287" t="s">
        <v>436</v>
      </c>
      <c r="J74" s="195"/>
      <c r="K74" s="195"/>
      <c r="L74" s="287"/>
      <c r="M74" s="196" t="s">
        <v>408</v>
      </c>
      <c r="N74" s="196"/>
      <c r="O74" s="185">
        <f>SUM(O75:O77)</f>
        <v>6753632979</v>
      </c>
      <c r="P74" s="186" t="s">
        <v>426</v>
      </c>
    </row>
    <row r="75" spans="1:22" ht="17.100000000000001" customHeight="1">
      <c r="A75" s="187"/>
      <c r="B75" s="197"/>
      <c r="C75" s="340" t="s">
        <v>11</v>
      </c>
      <c r="D75" s="341">
        <v>1249876</v>
      </c>
      <c r="E75" s="342">
        <f>+O75/1000</f>
        <v>1249876.2039999999</v>
      </c>
      <c r="F75" s="181">
        <f>E75-D75</f>
        <v>0.20399999991059303</v>
      </c>
      <c r="G75" s="182">
        <f t="shared" si="4"/>
        <v>1.632161909746191E-5</v>
      </c>
      <c r="H75" s="202" t="s">
        <v>11</v>
      </c>
      <c r="I75" s="343">
        <v>1249876204</v>
      </c>
      <c r="J75" s="344" t="s">
        <v>426</v>
      </c>
      <c r="K75" s="246" t="s">
        <v>416</v>
      </c>
      <c r="L75" s="245">
        <v>1</v>
      </c>
      <c r="M75" s="245" t="s">
        <v>429</v>
      </c>
      <c r="N75" s="248" t="s">
        <v>430</v>
      </c>
      <c r="O75" s="343">
        <f>+I75*L75</f>
        <v>1249876204</v>
      </c>
      <c r="P75" s="207" t="s">
        <v>426</v>
      </c>
    </row>
    <row r="76" spans="1:22" ht="17.100000000000001" customHeight="1">
      <c r="A76" s="187"/>
      <c r="B76" s="197"/>
      <c r="C76" s="340" t="s">
        <v>240</v>
      </c>
      <c r="D76" s="264">
        <v>3058894</v>
      </c>
      <c r="E76" s="342">
        <f>+O76/1000</f>
        <v>3058893.7719999999</v>
      </c>
      <c r="F76" s="181">
        <f>E76-D76</f>
        <v>-0.22800000011920929</v>
      </c>
      <c r="G76" s="182">
        <f t="shared" si="4"/>
        <v>-7.4536744365515535E-6</v>
      </c>
      <c r="H76" s="202" t="s">
        <v>240</v>
      </c>
      <c r="I76" s="343">
        <v>3058893772</v>
      </c>
      <c r="J76" s="344" t="s">
        <v>426</v>
      </c>
      <c r="K76" s="246" t="s">
        <v>416</v>
      </c>
      <c r="L76" s="245">
        <v>1</v>
      </c>
      <c r="M76" s="245" t="s">
        <v>429</v>
      </c>
      <c r="N76" s="248" t="s">
        <v>430</v>
      </c>
      <c r="O76" s="343">
        <f>+I76*L76</f>
        <v>3058893772</v>
      </c>
      <c r="P76" s="207" t="s">
        <v>426</v>
      </c>
    </row>
    <row r="77" spans="1:22" ht="17.100000000000001" customHeight="1">
      <c r="A77" s="187"/>
      <c r="B77" s="197" t="s">
        <v>436</v>
      </c>
      <c r="C77" s="178" t="s">
        <v>214</v>
      </c>
      <c r="D77" s="264">
        <v>2444863</v>
      </c>
      <c r="E77" s="342">
        <f>+O77/1000</f>
        <v>2444863.003</v>
      </c>
      <c r="F77" s="181">
        <f>E77-D77</f>
        <v>3.0000000260770321E-3</v>
      </c>
      <c r="G77" s="182">
        <f t="shared" si="4"/>
        <v>1.2270626313527721E-7</v>
      </c>
      <c r="H77" s="281" t="s">
        <v>214</v>
      </c>
      <c r="I77" s="345">
        <v>2444863003</v>
      </c>
      <c r="J77" s="346" t="s">
        <v>426</v>
      </c>
      <c r="K77" s="256" t="s">
        <v>416</v>
      </c>
      <c r="L77" s="255">
        <v>1</v>
      </c>
      <c r="M77" s="255" t="s">
        <v>429</v>
      </c>
      <c r="N77" s="257" t="s">
        <v>430</v>
      </c>
      <c r="O77" s="282">
        <f>+I77*L77</f>
        <v>2444863003</v>
      </c>
      <c r="P77" s="258" t="s">
        <v>426</v>
      </c>
    </row>
    <row r="78" spans="1:22" ht="18.95" customHeight="1">
      <c r="A78" s="283" t="s">
        <v>434</v>
      </c>
      <c r="B78" s="223" t="s">
        <v>411</v>
      </c>
      <c r="C78" s="284"/>
      <c r="D78" s="347">
        <f>D79</f>
        <v>231102</v>
      </c>
      <c r="E78" s="225">
        <f>E79</f>
        <v>300725.01100000006</v>
      </c>
      <c r="F78" s="226">
        <f>F79</f>
        <v>69623.011000000057</v>
      </c>
      <c r="G78" s="227">
        <f t="shared" si="4"/>
        <v>30.126528978546297</v>
      </c>
      <c r="H78" s="193"/>
      <c r="I78" s="215"/>
      <c r="J78" s="287"/>
      <c r="K78" s="214"/>
      <c r="L78" s="195"/>
      <c r="M78" s="195"/>
      <c r="N78" s="348"/>
      <c r="O78" s="349">
        <f>SUM(O79)</f>
        <v>300725011</v>
      </c>
      <c r="P78" s="350" t="s">
        <v>426</v>
      </c>
    </row>
    <row r="79" spans="1:22" ht="17.100000000000001" customHeight="1">
      <c r="A79" s="166"/>
      <c r="B79" s="249" t="s">
        <v>434</v>
      </c>
      <c r="C79" s="351" t="s">
        <v>412</v>
      </c>
      <c r="D79" s="179">
        <f>SUM(D80:D85)</f>
        <v>231102</v>
      </c>
      <c r="E79" s="338">
        <f>SUM(E80:E85)</f>
        <v>300725.01100000006</v>
      </c>
      <c r="F79" s="181">
        <f>E79-D79</f>
        <v>69623.011000000057</v>
      </c>
      <c r="G79" s="352">
        <f>F79/D79*100</f>
        <v>30.126528978546297</v>
      </c>
      <c r="H79" s="193"/>
      <c r="I79" s="215"/>
      <c r="J79" s="287"/>
      <c r="K79" s="214"/>
      <c r="L79" s="195"/>
      <c r="M79" s="353" t="s">
        <v>408</v>
      </c>
      <c r="N79" s="353"/>
      <c r="O79" s="215">
        <f>SUM(O80:O82)</f>
        <v>300725011</v>
      </c>
      <c r="P79" s="186" t="s">
        <v>426</v>
      </c>
    </row>
    <row r="80" spans="1:22" ht="17.100000000000001" customHeight="1">
      <c r="A80" s="187"/>
      <c r="B80" s="197"/>
      <c r="C80" s="263" t="s">
        <v>224</v>
      </c>
      <c r="D80" s="264">
        <v>80000</v>
      </c>
      <c r="E80" s="338">
        <f>O80/1000</f>
        <v>120000</v>
      </c>
      <c r="F80" s="181">
        <f>+E80-D80</f>
        <v>40000</v>
      </c>
      <c r="G80" s="352">
        <f>F80/D80*100</f>
        <v>50</v>
      </c>
      <c r="H80" s="354" t="s">
        <v>224</v>
      </c>
      <c r="I80" s="355">
        <v>30000000</v>
      </c>
      <c r="J80" s="229" t="s">
        <v>426</v>
      </c>
      <c r="K80" s="356" t="s">
        <v>416</v>
      </c>
      <c r="L80" s="229">
        <v>4</v>
      </c>
      <c r="M80" s="229" t="s">
        <v>445</v>
      </c>
      <c r="N80" s="357" t="s">
        <v>430</v>
      </c>
      <c r="O80" s="355">
        <f>SUM(I80*L80)</f>
        <v>120000000</v>
      </c>
      <c r="P80" s="269" t="s">
        <v>426</v>
      </c>
    </row>
    <row r="81" spans="1:18" ht="17.100000000000001" customHeight="1">
      <c r="A81" s="187"/>
      <c r="B81" s="197"/>
      <c r="C81" s="263" t="s">
        <v>292</v>
      </c>
      <c r="D81" s="264">
        <v>35102</v>
      </c>
      <c r="E81" s="265">
        <f>O81/1000</f>
        <v>23114.89</v>
      </c>
      <c r="F81" s="181">
        <f>+E81-D81</f>
        <v>-11987.11</v>
      </c>
      <c r="G81" s="182">
        <f>F81/D81*100</f>
        <v>-34.149364708563617</v>
      </c>
      <c r="H81" s="358" t="s">
        <v>68</v>
      </c>
      <c r="I81" s="355">
        <v>23114890</v>
      </c>
      <c r="J81" s="229" t="s">
        <v>426</v>
      </c>
      <c r="K81" s="229" t="s">
        <v>416</v>
      </c>
      <c r="L81" s="228">
        <v>1</v>
      </c>
      <c r="M81" s="229" t="s">
        <v>429</v>
      </c>
      <c r="N81" s="228" t="s">
        <v>430</v>
      </c>
      <c r="O81" s="355">
        <f>I81*L81</f>
        <v>23114890</v>
      </c>
      <c r="P81" s="269" t="s">
        <v>426</v>
      </c>
    </row>
    <row r="82" spans="1:18" ht="17.100000000000001" customHeight="1">
      <c r="A82" s="187"/>
      <c r="B82" s="197"/>
      <c r="C82" s="270" t="s">
        <v>347</v>
      </c>
      <c r="D82" s="242">
        <v>116000</v>
      </c>
      <c r="E82" s="297">
        <f>+O82/1000</f>
        <v>157610.12100000001</v>
      </c>
      <c r="F82" s="200">
        <f>+E82-D82</f>
        <v>41610.121000000014</v>
      </c>
      <c r="G82" s="359">
        <f>+F82/D82*100</f>
        <v>35.870793965517258</v>
      </c>
      <c r="H82" s="193"/>
      <c r="I82" s="194"/>
      <c r="J82" s="195"/>
      <c r="K82" s="195"/>
      <c r="L82" s="196" t="s">
        <v>408</v>
      </c>
      <c r="M82" s="196"/>
      <c r="N82" s="196"/>
      <c r="O82" s="194">
        <f>SUM(O83:O85)</f>
        <v>157610121</v>
      </c>
      <c r="P82" s="186" t="s">
        <v>426</v>
      </c>
    </row>
    <row r="83" spans="1:18" ht="17.100000000000001" customHeight="1">
      <c r="A83" s="187"/>
      <c r="B83" s="197"/>
      <c r="C83" s="288"/>
      <c r="D83" s="242"/>
      <c r="E83" s="297"/>
      <c r="F83" s="200"/>
      <c r="G83" s="359" t="e">
        <f>+F83/D83*100</f>
        <v>#DIV/0!</v>
      </c>
      <c r="H83" s="243" t="s">
        <v>86</v>
      </c>
      <c r="I83" s="218">
        <v>0</v>
      </c>
      <c r="J83" s="204" t="s">
        <v>426</v>
      </c>
      <c r="K83" s="205" t="s">
        <v>416</v>
      </c>
      <c r="L83" s="204">
        <v>1</v>
      </c>
      <c r="M83" s="204" t="s">
        <v>429</v>
      </c>
      <c r="N83" s="206" t="s">
        <v>430</v>
      </c>
      <c r="O83" s="218">
        <f>I83*L83</f>
        <v>0</v>
      </c>
      <c r="P83" s="207" t="s">
        <v>426</v>
      </c>
    </row>
    <row r="84" spans="1:18" ht="17.100000000000001" customHeight="1">
      <c r="A84" s="187"/>
      <c r="B84" s="197"/>
      <c r="C84" s="288"/>
      <c r="D84" s="242"/>
      <c r="E84" s="297"/>
      <c r="F84" s="200"/>
      <c r="G84" s="192"/>
      <c r="H84" s="202" t="s">
        <v>20</v>
      </c>
      <c r="I84" s="218">
        <v>97610000</v>
      </c>
      <c r="J84" s="204" t="s">
        <v>426</v>
      </c>
      <c r="K84" s="205" t="s">
        <v>416</v>
      </c>
      <c r="L84" s="204">
        <v>1</v>
      </c>
      <c r="M84" s="204" t="s">
        <v>429</v>
      </c>
      <c r="N84" s="206" t="s">
        <v>430</v>
      </c>
      <c r="O84" s="218">
        <f>I84*L84</f>
        <v>97610000</v>
      </c>
      <c r="P84" s="207" t="s">
        <v>426</v>
      </c>
    </row>
    <row r="85" spans="1:18" ht="15.95" customHeight="1">
      <c r="A85" s="360"/>
      <c r="B85" s="309"/>
      <c r="C85" s="310"/>
      <c r="D85" s="311"/>
      <c r="E85" s="361"/>
      <c r="F85" s="313">
        <f>+E85-D85</f>
        <v>0</v>
      </c>
      <c r="G85" s="362" t="e">
        <f>+F85/D85*100</f>
        <v>#DIV/0!</v>
      </c>
      <c r="H85" s="363" t="s">
        <v>347</v>
      </c>
      <c r="I85" s="364">
        <v>6000012.0999999996</v>
      </c>
      <c r="J85" s="317" t="s">
        <v>426</v>
      </c>
      <c r="K85" s="318" t="s">
        <v>416</v>
      </c>
      <c r="L85" s="317">
        <v>10</v>
      </c>
      <c r="M85" s="317" t="s">
        <v>429</v>
      </c>
      <c r="N85" s="319" t="s">
        <v>430</v>
      </c>
      <c r="O85" s="364">
        <f>I85*L85</f>
        <v>60000121</v>
      </c>
      <c r="P85" s="320" t="s">
        <v>426</v>
      </c>
      <c r="R85" s="53"/>
    </row>
    <row r="86" spans="1:18">
      <c r="R86" s="53"/>
    </row>
    <row r="87" spans="1:18">
      <c r="R87" s="53"/>
    </row>
    <row r="88" spans="1:18">
      <c r="R88" s="53"/>
    </row>
    <row r="89" spans="1:18">
      <c r="R89" s="53"/>
    </row>
    <row r="90" spans="1:18">
      <c r="R90" s="53"/>
    </row>
    <row r="91" spans="1:18">
      <c r="R91" s="53"/>
    </row>
    <row r="94" spans="1:18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</row>
  </sheetData>
  <mergeCells count="108">
    <mergeCell ref="A1:P1"/>
    <mergeCell ref="A3:B3"/>
    <mergeCell ref="N3:P3"/>
    <mergeCell ref="A4:A5"/>
    <mergeCell ref="B4:B5"/>
    <mergeCell ref="C4:C5"/>
    <mergeCell ref="D4:D5"/>
    <mergeCell ref="E4:E5"/>
    <mergeCell ref="F4:G4"/>
    <mergeCell ref="H4:P5"/>
    <mergeCell ref="A6:C6"/>
    <mergeCell ref="B7:C7"/>
    <mergeCell ref="C9:C13"/>
    <mergeCell ref="D9:D13"/>
    <mergeCell ref="E9:E13"/>
    <mergeCell ref="F9:F13"/>
    <mergeCell ref="G9:G13"/>
    <mergeCell ref="L9:N9"/>
    <mergeCell ref="C14:C16"/>
    <mergeCell ref="D14:D16"/>
    <mergeCell ref="E14:E16"/>
    <mergeCell ref="F14:F16"/>
    <mergeCell ref="G14:G16"/>
    <mergeCell ref="L14:N14"/>
    <mergeCell ref="B17:C17"/>
    <mergeCell ref="C19:C25"/>
    <mergeCell ref="D19:D25"/>
    <mergeCell ref="E19:E25"/>
    <mergeCell ref="F19:F25"/>
    <mergeCell ref="G19:G25"/>
    <mergeCell ref="H19:I19"/>
    <mergeCell ref="L19:N19"/>
    <mergeCell ref="B26:C26"/>
    <mergeCell ref="C28:C29"/>
    <mergeCell ref="D28:D29"/>
    <mergeCell ref="E28:E29"/>
    <mergeCell ref="F28:F29"/>
    <mergeCell ref="G28:G29"/>
    <mergeCell ref="B30:C30"/>
    <mergeCell ref="C32:C33"/>
    <mergeCell ref="D32:D33"/>
    <mergeCell ref="E32:E33"/>
    <mergeCell ref="F32:F33"/>
    <mergeCell ref="G32:G33"/>
    <mergeCell ref="C34:C40"/>
    <mergeCell ref="D34:D40"/>
    <mergeCell ref="E34:E40"/>
    <mergeCell ref="F34:F40"/>
    <mergeCell ref="G34:G40"/>
    <mergeCell ref="L34:N34"/>
    <mergeCell ref="C41:C44"/>
    <mergeCell ref="D41:D44"/>
    <mergeCell ref="E41:E44"/>
    <mergeCell ref="F41:F44"/>
    <mergeCell ref="G41:G44"/>
    <mergeCell ref="L41:N41"/>
    <mergeCell ref="C45:C49"/>
    <mergeCell ref="D45:D49"/>
    <mergeCell ref="E45:E49"/>
    <mergeCell ref="F45:F49"/>
    <mergeCell ref="G45:G49"/>
    <mergeCell ref="L45:N45"/>
    <mergeCell ref="C51:C56"/>
    <mergeCell ref="D51:D56"/>
    <mergeCell ref="E51:E56"/>
    <mergeCell ref="F51:F56"/>
    <mergeCell ref="G51:G56"/>
    <mergeCell ref="B57:C57"/>
    <mergeCell ref="C59:C61"/>
    <mergeCell ref="D59:D61"/>
    <mergeCell ref="E59:E61"/>
    <mergeCell ref="F59:F61"/>
    <mergeCell ref="G59:G61"/>
    <mergeCell ref="L59:N59"/>
    <mergeCell ref="C62:C64"/>
    <mergeCell ref="D62:D64"/>
    <mergeCell ref="E62:E64"/>
    <mergeCell ref="F62:F64"/>
    <mergeCell ref="G62:G64"/>
    <mergeCell ref="L62:N62"/>
    <mergeCell ref="C65:C66"/>
    <mergeCell ref="D65:D66"/>
    <mergeCell ref="E65:E66"/>
    <mergeCell ref="F65:F66"/>
    <mergeCell ref="G65:G66"/>
    <mergeCell ref="L65:N65"/>
    <mergeCell ref="C67:C70"/>
    <mergeCell ref="D67:D70"/>
    <mergeCell ref="E67:E70"/>
    <mergeCell ref="F67:F70"/>
    <mergeCell ref="G67:G70"/>
    <mergeCell ref="L67:N67"/>
    <mergeCell ref="M79:N79"/>
    <mergeCell ref="C82:C85"/>
    <mergeCell ref="D82:D85"/>
    <mergeCell ref="E82:E85"/>
    <mergeCell ref="F82:F85"/>
    <mergeCell ref="G82:G85"/>
    <mergeCell ref="L82:N82"/>
    <mergeCell ref="C71:C72"/>
    <mergeCell ref="D71:D72"/>
    <mergeCell ref="E71:E72"/>
    <mergeCell ref="F71:F72"/>
    <mergeCell ref="G71:G72"/>
    <mergeCell ref="L71:N71"/>
    <mergeCell ref="B73:C73"/>
    <mergeCell ref="M74:N74"/>
    <mergeCell ref="B78:C78"/>
  </mergeCells>
  <phoneticPr fontId="18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40" max="15" man="1"/>
    <brk id="7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S302"/>
  <sheetViews>
    <sheetView zoomScaleNormal="100" zoomScaleSheetLayoutView="100" workbookViewId="0">
      <pane ySplit="4" topLeftCell="A5" activePane="bottomLeft" state="frozen"/>
      <selection pane="bottomLeft" activeCell="U20" sqref="U20"/>
    </sheetView>
  </sheetViews>
  <sheetFormatPr defaultColWidth="9" defaultRowHeight="16.5"/>
  <cols>
    <col min="1" max="1" width="6.625" style="367" customWidth="1"/>
    <col min="2" max="2" width="6.625" style="366" customWidth="1"/>
    <col min="3" max="3" width="15.375" style="366" customWidth="1"/>
    <col min="4" max="4" width="13.125" style="367" customWidth="1"/>
    <col min="5" max="5" width="13.125" style="368" customWidth="1"/>
    <col min="6" max="6" width="11.875" style="368" customWidth="1"/>
    <col min="7" max="7" width="8.625" style="369" customWidth="1"/>
    <col min="8" max="8" width="32.75" style="370" bestFit="1" customWidth="1"/>
    <col min="9" max="9" width="12.75" style="218" customWidth="1"/>
    <col min="10" max="10" width="3.125" style="236" customWidth="1"/>
    <col min="11" max="11" width="3.125" style="204" customWidth="1"/>
    <col min="12" max="12" width="4.25" style="204" customWidth="1"/>
    <col min="13" max="14" width="3.125" style="204" customWidth="1"/>
    <col min="15" max="15" width="14.375" style="218" customWidth="1"/>
    <col min="16" max="16" width="2.375" style="236" customWidth="1"/>
    <col min="17" max="16384" width="9" style="371"/>
  </cols>
  <sheetData>
    <row r="1" spans="1:16" ht="17.25">
      <c r="A1" s="365" t="s">
        <v>207</v>
      </c>
      <c r="B1" s="365"/>
    </row>
    <row r="2" spans="1:16" ht="12.75" customHeight="1" thickBot="1">
      <c r="A2" s="372"/>
      <c r="B2" s="372"/>
      <c r="C2" s="373"/>
      <c r="D2" s="374"/>
      <c r="E2" s="375"/>
      <c r="F2" s="375"/>
      <c r="G2" s="376"/>
      <c r="H2" s="373" t="s">
        <v>436</v>
      </c>
      <c r="I2" s="374"/>
      <c r="J2" s="373"/>
      <c r="K2" s="373"/>
      <c r="L2" s="373"/>
      <c r="M2" s="373"/>
      <c r="N2" s="377" t="s">
        <v>31</v>
      </c>
      <c r="O2" s="377"/>
      <c r="P2" s="377"/>
    </row>
    <row r="3" spans="1:16" ht="17.25" customHeight="1">
      <c r="A3" s="140" t="s">
        <v>405</v>
      </c>
      <c r="B3" s="146" t="s">
        <v>424</v>
      </c>
      <c r="C3" s="378" t="s">
        <v>423</v>
      </c>
      <c r="D3" s="143" t="s">
        <v>327</v>
      </c>
      <c r="E3" s="143" t="s">
        <v>67</v>
      </c>
      <c r="F3" s="379" t="s">
        <v>161</v>
      </c>
      <c r="G3" s="379"/>
      <c r="H3" s="378" t="s">
        <v>470</v>
      </c>
      <c r="I3" s="378"/>
      <c r="J3" s="378"/>
      <c r="K3" s="378"/>
      <c r="L3" s="378"/>
      <c r="M3" s="378"/>
      <c r="N3" s="378"/>
      <c r="O3" s="378"/>
      <c r="P3" s="378"/>
    </row>
    <row r="4" spans="1:16" ht="20.25" customHeight="1" thickBot="1">
      <c r="A4" s="147"/>
      <c r="B4" s="154"/>
      <c r="C4" s="380"/>
      <c r="D4" s="150"/>
      <c r="E4" s="150"/>
      <c r="F4" s="381" t="s">
        <v>450</v>
      </c>
      <c r="G4" s="382" t="s">
        <v>410</v>
      </c>
      <c r="H4" s="380"/>
      <c r="I4" s="380"/>
      <c r="J4" s="380"/>
      <c r="K4" s="380"/>
      <c r="L4" s="380"/>
      <c r="M4" s="380"/>
      <c r="N4" s="380"/>
      <c r="O4" s="380"/>
      <c r="P4" s="380"/>
    </row>
    <row r="5" spans="1:16" ht="19.5" customHeight="1" thickBot="1">
      <c r="A5" s="155" t="s">
        <v>432</v>
      </c>
      <c r="B5" s="156"/>
      <c r="C5" s="157"/>
      <c r="D5" s="383">
        <f>SUM(D6,D70,D79,D201,D284,D281)</f>
        <v>14634679.99996</v>
      </c>
      <c r="E5" s="384">
        <f>SUM(E6,E70,E79,E201,E284,E281)</f>
        <v>12352936.999919999</v>
      </c>
      <c r="F5" s="385">
        <f>+E5-D5</f>
        <v>-2281743.0000400003</v>
      </c>
      <c r="G5" s="386">
        <f>+F5/D5*100</f>
        <v>-15.591341936046685</v>
      </c>
      <c r="H5" s="387"/>
      <c r="I5" s="161"/>
      <c r="J5" s="162"/>
      <c r="K5" s="162"/>
      <c r="L5" s="161"/>
      <c r="M5" s="161"/>
      <c r="N5" s="388"/>
      <c r="O5" s="389">
        <v>12352936999.92</v>
      </c>
      <c r="P5" s="390" t="s">
        <v>426</v>
      </c>
    </row>
    <row r="6" spans="1:16" ht="20.100000000000001" customHeight="1" thickTop="1">
      <c r="A6" s="166" t="s">
        <v>401</v>
      </c>
      <c r="B6" s="391" t="s">
        <v>411</v>
      </c>
      <c r="C6" s="392"/>
      <c r="D6" s="393">
        <f>SUM(D7,D26,D39)</f>
        <v>1637034</v>
      </c>
      <c r="E6" s="394">
        <f>SUM(E7,E26,E39)</f>
        <v>1618993.9499600001</v>
      </c>
      <c r="F6" s="394">
        <f>+E6-D6</f>
        <v>-18040.050039999885</v>
      </c>
      <c r="G6" s="395">
        <f>+F6/D6*100</f>
        <v>-1.1019960513953824</v>
      </c>
      <c r="H6" s="396"/>
      <c r="I6" s="397"/>
      <c r="J6" s="398"/>
      <c r="K6" s="399"/>
      <c r="L6" s="399"/>
      <c r="M6" s="399"/>
      <c r="N6" s="399"/>
      <c r="O6" s="400">
        <v>1618993949.96</v>
      </c>
      <c r="P6" s="401" t="s">
        <v>426</v>
      </c>
    </row>
    <row r="7" spans="1:16" ht="20.100000000000001" customHeight="1">
      <c r="A7" s="402"/>
      <c r="B7" s="249" t="s">
        <v>440</v>
      </c>
      <c r="C7" s="403" t="s">
        <v>412</v>
      </c>
      <c r="D7" s="404">
        <f>SUM(D8:D25)</f>
        <v>1257830</v>
      </c>
      <c r="E7" s="405">
        <f>SUM(E8:E25)</f>
        <v>1243559.9499600001</v>
      </c>
      <c r="F7" s="405">
        <f>+E7-D7</f>
        <v>-14270.050039999885</v>
      </c>
      <c r="G7" s="406">
        <f>+F7/D7*100</f>
        <v>-1.1344975107923874</v>
      </c>
      <c r="H7" s="407"/>
      <c r="I7" s="343"/>
      <c r="J7" s="344"/>
      <c r="K7" s="245"/>
      <c r="L7" s="245"/>
      <c r="M7" s="245"/>
      <c r="N7" s="245"/>
      <c r="O7" s="408">
        <v>1243559949.96</v>
      </c>
      <c r="P7" s="269" t="s">
        <v>426</v>
      </c>
    </row>
    <row r="8" spans="1:16" ht="15.95" customHeight="1">
      <c r="A8" s="402"/>
      <c r="B8" s="197"/>
      <c r="C8" s="409" t="s">
        <v>448</v>
      </c>
      <c r="D8" s="410">
        <v>969523</v>
      </c>
      <c r="E8" s="411">
        <f>O8/1000</f>
        <v>954360.99996000004</v>
      </c>
      <c r="F8" s="411">
        <f>E8-D8</f>
        <v>-15162.000039999955</v>
      </c>
      <c r="G8" s="412">
        <f>+F8/D8*100</f>
        <v>-1.5638618207097672</v>
      </c>
      <c r="H8" s="193"/>
      <c r="I8" s="194"/>
      <c r="J8" s="287"/>
      <c r="K8" s="195"/>
      <c r="L8" s="195" t="s">
        <v>408</v>
      </c>
      <c r="M8" s="195"/>
      <c r="N8" s="195"/>
      <c r="O8" s="194">
        <v>954360999.96000004</v>
      </c>
      <c r="P8" s="186" t="s">
        <v>426</v>
      </c>
    </row>
    <row r="9" spans="1:16" ht="15.95" customHeight="1">
      <c r="A9" s="402"/>
      <c r="B9" s="197"/>
      <c r="C9" s="413"/>
      <c r="D9" s="414"/>
      <c r="E9" s="415"/>
      <c r="F9" s="415"/>
      <c r="G9" s="416"/>
      <c r="H9" s="202" t="s">
        <v>451</v>
      </c>
      <c r="I9" s="343">
        <v>62581750</v>
      </c>
      <c r="J9" s="344" t="s">
        <v>426</v>
      </c>
      <c r="K9" s="246" t="s">
        <v>416</v>
      </c>
      <c r="L9" s="245">
        <v>12</v>
      </c>
      <c r="M9" s="245" t="s">
        <v>433</v>
      </c>
      <c r="N9" s="248" t="s">
        <v>430</v>
      </c>
      <c r="O9" s="417">
        <v>750981000</v>
      </c>
      <c r="P9" s="207" t="s">
        <v>426</v>
      </c>
    </row>
    <row r="10" spans="1:16" ht="15.95" customHeight="1">
      <c r="A10" s="402"/>
      <c r="B10" s="197"/>
      <c r="C10" s="418"/>
      <c r="D10" s="419"/>
      <c r="E10" s="420"/>
      <c r="F10" s="420"/>
      <c r="G10" s="421"/>
      <c r="H10" s="243" t="s">
        <v>169</v>
      </c>
      <c r="I10" s="343">
        <v>16948333.329999998</v>
      </c>
      <c r="J10" s="344" t="s">
        <v>426</v>
      </c>
      <c r="K10" s="246" t="s">
        <v>416</v>
      </c>
      <c r="L10" s="245">
        <v>12</v>
      </c>
      <c r="M10" s="245" t="s">
        <v>433</v>
      </c>
      <c r="N10" s="248" t="s">
        <v>430</v>
      </c>
      <c r="O10" s="343">
        <v>203379999.95999998</v>
      </c>
      <c r="P10" s="207" t="s">
        <v>426</v>
      </c>
    </row>
    <row r="11" spans="1:16" s="236" customFormat="1" ht="15.95" customHeight="1">
      <c r="A11" s="187"/>
      <c r="B11" s="197"/>
      <c r="C11" s="409" t="s">
        <v>420</v>
      </c>
      <c r="D11" s="422">
        <v>109239</v>
      </c>
      <c r="E11" s="411">
        <f>+O11/1000</f>
        <v>109585.72</v>
      </c>
      <c r="F11" s="411">
        <f>+E11-D11</f>
        <v>346.72000000000116</v>
      </c>
      <c r="G11" s="423">
        <f>+F11/D11*100</f>
        <v>0.31739580186563515</v>
      </c>
      <c r="H11" s="193"/>
      <c r="I11" s="194"/>
      <c r="J11" s="287"/>
      <c r="K11" s="195"/>
      <c r="L11" s="196" t="s">
        <v>408</v>
      </c>
      <c r="M11" s="196"/>
      <c r="N11" s="196"/>
      <c r="O11" s="194">
        <v>109585720</v>
      </c>
      <c r="P11" s="186" t="s">
        <v>426</v>
      </c>
    </row>
    <row r="12" spans="1:16" s="236" customFormat="1" ht="15.95" customHeight="1">
      <c r="A12" s="187"/>
      <c r="B12" s="197"/>
      <c r="C12" s="413"/>
      <c r="D12" s="424"/>
      <c r="E12" s="415"/>
      <c r="F12" s="415"/>
      <c r="G12" s="425"/>
      <c r="H12" s="202" t="s">
        <v>234</v>
      </c>
      <c r="I12" s="343">
        <v>2205000</v>
      </c>
      <c r="J12" s="344" t="s">
        <v>426</v>
      </c>
      <c r="K12" s="246" t="s">
        <v>416</v>
      </c>
      <c r="L12" s="245">
        <v>12</v>
      </c>
      <c r="M12" s="245" t="s">
        <v>433</v>
      </c>
      <c r="N12" s="248" t="s">
        <v>430</v>
      </c>
      <c r="O12" s="343">
        <v>26460000</v>
      </c>
      <c r="P12" s="207" t="s">
        <v>426</v>
      </c>
    </row>
    <row r="13" spans="1:16" s="236" customFormat="1" ht="15.95" customHeight="1">
      <c r="A13" s="187"/>
      <c r="B13" s="197"/>
      <c r="C13" s="413"/>
      <c r="D13" s="424"/>
      <c r="E13" s="415"/>
      <c r="F13" s="415"/>
      <c r="G13" s="425"/>
      <c r="H13" s="202" t="s">
        <v>162</v>
      </c>
      <c r="I13" s="343">
        <v>37008000</v>
      </c>
      <c r="J13" s="344" t="s">
        <v>426</v>
      </c>
      <c r="K13" s="246" t="s">
        <v>416</v>
      </c>
      <c r="L13" s="245">
        <v>2</v>
      </c>
      <c r="M13" s="245" t="s">
        <v>429</v>
      </c>
      <c r="N13" s="248" t="s">
        <v>430</v>
      </c>
      <c r="O13" s="343">
        <v>74016000</v>
      </c>
      <c r="P13" s="207" t="s">
        <v>426</v>
      </c>
    </row>
    <row r="14" spans="1:16" s="236" customFormat="1" ht="15.95" customHeight="1">
      <c r="A14" s="187"/>
      <c r="B14" s="197"/>
      <c r="C14" s="413"/>
      <c r="D14" s="424"/>
      <c r="E14" s="415"/>
      <c r="F14" s="415"/>
      <c r="G14" s="425"/>
      <c r="H14" s="308" t="s">
        <v>176</v>
      </c>
      <c r="I14" s="343">
        <v>75810</v>
      </c>
      <c r="J14" s="344" t="s">
        <v>426</v>
      </c>
      <c r="K14" s="246" t="s">
        <v>416</v>
      </c>
      <c r="L14" s="245">
        <v>12</v>
      </c>
      <c r="M14" s="245" t="s">
        <v>433</v>
      </c>
      <c r="N14" s="248" t="s">
        <v>430</v>
      </c>
      <c r="O14" s="343">
        <v>909720</v>
      </c>
      <c r="P14" s="207" t="s">
        <v>426</v>
      </c>
    </row>
    <row r="15" spans="1:16" s="236" customFormat="1" ht="15.95" customHeight="1">
      <c r="A15" s="187"/>
      <c r="B15" s="197"/>
      <c r="C15" s="413"/>
      <c r="D15" s="424"/>
      <c r="E15" s="415"/>
      <c r="F15" s="415"/>
      <c r="G15" s="425"/>
      <c r="H15" s="426" t="s">
        <v>127</v>
      </c>
      <c r="I15" s="343">
        <v>4100000</v>
      </c>
      <c r="J15" s="344" t="s">
        <v>426</v>
      </c>
      <c r="K15" s="246" t="s">
        <v>416</v>
      </c>
      <c r="L15" s="245">
        <v>2</v>
      </c>
      <c r="M15" s="245" t="s">
        <v>429</v>
      </c>
      <c r="N15" s="248" t="s">
        <v>430</v>
      </c>
      <c r="O15" s="343">
        <v>8200000</v>
      </c>
      <c r="P15" s="207" t="s">
        <v>426</v>
      </c>
    </row>
    <row r="16" spans="1:16" s="236" customFormat="1" ht="15.95" customHeight="1">
      <c r="A16" s="187"/>
      <c r="B16" s="197"/>
      <c r="C16" s="409" t="s">
        <v>193</v>
      </c>
      <c r="D16" s="422">
        <v>71658</v>
      </c>
      <c r="E16" s="411">
        <f>(+O16/1000)</f>
        <v>72347.23</v>
      </c>
      <c r="F16" s="411">
        <f>E16-D16</f>
        <v>689.22999999999593</v>
      </c>
      <c r="G16" s="423">
        <f t="shared" ref="G16:G24" si="0">+F16/D16*100</f>
        <v>0.96183259370900098</v>
      </c>
      <c r="H16" s="427"/>
      <c r="I16" s="194"/>
      <c r="J16" s="287"/>
      <c r="K16" s="287"/>
      <c r="L16" s="196" t="s">
        <v>408</v>
      </c>
      <c r="M16" s="196"/>
      <c r="N16" s="196"/>
      <c r="O16" s="194">
        <v>72347230</v>
      </c>
      <c r="P16" s="186" t="s">
        <v>426</v>
      </c>
    </row>
    <row r="17" spans="1:19" s="236" customFormat="1" ht="15.95" customHeight="1">
      <c r="A17" s="187"/>
      <c r="B17" s="197"/>
      <c r="C17" s="418"/>
      <c r="D17" s="428"/>
      <c r="E17" s="420"/>
      <c r="F17" s="420">
        <f t="shared" ref="F17:F24" si="1">+E17-D17</f>
        <v>0</v>
      </c>
      <c r="G17" s="429" t="e">
        <f t="shared" si="0"/>
        <v>#DIV/0!</v>
      </c>
      <c r="H17" s="202" t="s">
        <v>193</v>
      </c>
      <c r="I17" s="417">
        <v>868166720</v>
      </c>
      <c r="J17" s="430" t="s">
        <v>426</v>
      </c>
      <c r="K17" s="245" t="s">
        <v>409</v>
      </c>
      <c r="L17" s="245">
        <v>12</v>
      </c>
      <c r="M17" s="245"/>
      <c r="N17" s="248" t="s">
        <v>430</v>
      </c>
      <c r="O17" s="343">
        <v>72347230</v>
      </c>
      <c r="P17" s="207" t="s">
        <v>426</v>
      </c>
    </row>
    <row r="18" spans="1:19" s="236" customFormat="1" ht="15.95" customHeight="1">
      <c r="A18" s="187"/>
      <c r="B18" s="197"/>
      <c r="C18" s="431" t="s">
        <v>24</v>
      </c>
      <c r="D18" s="432">
        <v>107110</v>
      </c>
      <c r="E18" s="433">
        <f>+O18/1000</f>
        <v>107066</v>
      </c>
      <c r="F18" s="433">
        <f t="shared" si="1"/>
        <v>-44</v>
      </c>
      <c r="G18" s="434">
        <f t="shared" si="0"/>
        <v>-4.1079264307721033E-2</v>
      </c>
      <c r="H18" s="427"/>
      <c r="I18" s="194"/>
      <c r="J18" s="287"/>
      <c r="K18" s="195"/>
      <c r="L18" s="196" t="s">
        <v>408</v>
      </c>
      <c r="M18" s="196"/>
      <c r="N18" s="196"/>
      <c r="O18" s="194">
        <v>107066000</v>
      </c>
      <c r="P18" s="186" t="s">
        <v>426</v>
      </c>
    </row>
    <row r="19" spans="1:19" s="236" customFormat="1" ht="15.95" customHeight="1">
      <c r="A19" s="187"/>
      <c r="B19" s="197"/>
      <c r="C19" s="431"/>
      <c r="D19" s="432"/>
      <c r="E19" s="433"/>
      <c r="F19" s="433">
        <f t="shared" si="1"/>
        <v>0</v>
      </c>
      <c r="G19" s="434" t="e">
        <f t="shared" si="0"/>
        <v>#DIV/0!</v>
      </c>
      <c r="H19" s="426" t="s">
        <v>227</v>
      </c>
      <c r="I19" s="435">
        <v>945287119.96000004</v>
      </c>
      <c r="J19" s="344" t="s">
        <v>426</v>
      </c>
      <c r="K19" s="246" t="s">
        <v>416</v>
      </c>
      <c r="L19" s="436">
        <v>4.7500000000000001E-2</v>
      </c>
      <c r="M19" s="436"/>
      <c r="N19" s="248" t="s">
        <v>430</v>
      </c>
      <c r="O19" s="343">
        <v>44902000</v>
      </c>
      <c r="P19" s="207" t="s">
        <v>426</v>
      </c>
    </row>
    <row r="20" spans="1:19" s="236" customFormat="1" ht="15.95" customHeight="1">
      <c r="A20" s="187"/>
      <c r="B20" s="197"/>
      <c r="C20" s="431"/>
      <c r="D20" s="432"/>
      <c r="E20" s="433"/>
      <c r="F20" s="433">
        <f t="shared" si="1"/>
        <v>0</v>
      </c>
      <c r="G20" s="434" t="e">
        <f t="shared" si="0"/>
        <v>#DIV/0!</v>
      </c>
      <c r="H20" s="426" t="s">
        <v>243</v>
      </c>
      <c r="I20" s="435">
        <v>1050086719.96</v>
      </c>
      <c r="J20" s="344" t="s">
        <v>426</v>
      </c>
      <c r="K20" s="246" t="s">
        <v>416</v>
      </c>
      <c r="L20" s="437">
        <v>3.5950000000000003E-2</v>
      </c>
      <c r="M20" s="437"/>
      <c r="N20" s="245" t="s">
        <v>430</v>
      </c>
      <c r="O20" s="343">
        <v>37751000</v>
      </c>
      <c r="P20" s="207" t="s">
        <v>426</v>
      </c>
    </row>
    <row r="21" spans="1:19" s="236" customFormat="1" ht="15.95" customHeight="1">
      <c r="A21" s="187"/>
      <c r="B21" s="197"/>
      <c r="C21" s="431"/>
      <c r="D21" s="432"/>
      <c r="E21" s="433"/>
      <c r="F21" s="433">
        <f t="shared" si="1"/>
        <v>0</v>
      </c>
      <c r="G21" s="434" t="e">
        <f t="shared" si="0"/>
        <v>#DIV/0!</v>
      </c>
      <c r="H21" s="426" t="s">
        <v>260</v>
      </c>
      <c r="I21" s="343">
        <v>37751000</v>
      </c>
      <c r="J21" s="344" t="s">
        <v>426</v>
      </c>
      <c r="K21" s="246" t="s">
        <v>416</v>
      </c>
      <c r="L21" s="437">
        <v>0.13139999999999999</v>
      </c>
      <c r="M21" s="437"/>
      <c r="N21" s="245" t="s">
        <v>430</v>
      </c>
      <c r="O21" s="343">
        <v>4961000</v>
      </c>
      <c r="P21" s="207" t="s">
        <v>426</v>
      </c>
    </row>
    <row r="22" spans="1:19" s="236" customFormat="1" ht="15.95" customHeight="1">
      <c r="A22" s="187"/>
      <c r="B22" s="197"/>
      <c r="C22" s="431"/>
      <c r="D22" s="432"/>
      <c r="E22" s="433"/>
      <c r="F22" s="433">
        <f t="shared" si="1"/>
        <v>0</v>
      </c>
      <c r="G22" s="434" t="e">
        <f t="shared" si="0"/>
        <v>#DIV/0!</v>
      </c>
      <c r="H22" s="426" t="s">
        <v>246</v>
      </c>
      <c r="I22" s="417">
        <v>868366720</v>
      </c>
      <c r="J22" s="344" t="s">
        <v>426</v>
      </c>
      <c r="K22" s="246" t="s">
        <v>416</v>
      </c>
      <c r="L22" s="437">
        <v>1.55E-2</v>
      </c>
      <c r="M22" s="437"/>
      <c r="N22" s="245" t="s">
        <v>430</v>
      </c>
      <c r="O22" s="343">
        <v>13460000</v>
      </c>
      <c r="P22" s="207" t="s">
        <v>426</v>
      </c>
    </row>
    <row r="23" spans="1:19" s="236" customFormat="1" ht="15.95" customHeight="1">
      <c r="A23" s="187"/>
      <c r="B23" s="197"/>
      <c r="C23" s="431"/>
      <c r="D23" s="432"/>
      <c r="E23" s="433"/>
      <c r="F23" s="433">
        <f t="shared" si="1"/>
        <v>0</v>
      </c>
      <c r="G23" s="434" t="e">
        <f t="shared" si="0"/>
        <v>#DIV/0!</v>
      </c>
      <c r="H23" s="438" t="s">
        <v>194</v>
      </c>
      <c r="I23" s="282">
        <v>868366720</v>
      </c>
      <c r="J23" s="346" t="s">
        <v>426</v>
      </c>
      <c r="K23" s="256" t="s">
        <v>416</v>
      </c>
      <c r="L23" s="439">
        <v>6.8999999999999999E-3</v>
      </c>
      <c r="M23" s="439"/>
      <c r="N23" s="255" t="s">
        <v>430</v>
      </c>
      <c r="O23" s="343">
        <v>5992000</v>
      </c>
      <c r="P23" s="258" t="s">
        <v>426</v>
      </c>
    </row>
    <row r="24" spans="1:19" s="236" customFormat="1" ht="15.95" customHeight="1">
      <c r="A24" s="187" t="s">
        <v>436</v>
      </c>
      <c r="B24" s="197"/>
      <c r="C24" s="409" t="s">
        <v>155</v>
      </c>
      <c r="D24" s="422">
        <v>300</v>
      </c>
      <c r="E24" s="411">
        <f>+O24/1000</f>
        <v>200</v>
      </c>
      <c r="F24" s="411">
        <f t="shared" si="1"/>
        <v>-100</v>
      </c>
      <c r="G24" s="423">
        <f t="shared" si="0"/>
        <v>-33.333333333333329</v>
      </c>
      <c r="H24" s="427"/>
      <c r="I24" s="194"/>
      <c r="J24" s="287"/>
      <c r="K24" s="195"/>
      <c r="L24" s="195" t="s">
        <v>408</v>
      </c>
      <c r="M24" s="195"/>
      <c r="N24" s="195"/>
      <c r="O24" s="194">
        <v>200000</v>
      </c>
      <c r="P24" s="186" t="s">
        <v>426</v>
      </c>
    </row>
    <row r="25" spans="1:19" s="236" customFormat="1" ht="15.95" customHeight="1" thickBot="1">
      <c r="A25" s="187"/>
      <c r="B25" s="309"/>
      <c r="C25" s="440"/>
      <c r="D25" s="441"/>
      <c r="E25" s="442"/>
      <c r="F25" s="442"/>
      <c r="G25" s="443"/>
      <c r="H25" s="444" t="s">
        <v>2</v>
      </c>
      <c r="I25" s="364">
        <v>100000</v>
      </c>
      <c r="J25" s="445" t="s">
        <v>426</v>
      </c>
      <c r="K25" s="318" t="s">
        <v>416</v>
      </c>
      <c r="L25" s="317">
        <v>2</v>
      </c>
      <c r="M25" s="317" t="s">
        <v>429</v>
      </c>
      <c r="N25" s="319" t="s">
        <v>430</v>
      </c>
      <c r="O25" s="364">
        <v>200000</v>
      </c>
      <c r="P25" s="320" t="s">
        <v>426</v>
      </c>
      <c r="S25" s="236" t="s">
        <v>436</v>
      </c>
    </row>
    <row r="26" spans="1:19" s="236" customFormat="1" ht="20.100000000000001" customHeight="1">
      <c r="A26" s="166"/>
      <c r="B26" s="446" t="s">
        <v>428</v>
      </c>
      <c r="C26" s="403" t="s">
        <v>412</v>
      </c>
      <c r="D26" s="404">
        <f>SUM(D27,,D32,D34)</f>
        <v>21300</v>
      </c>
      <c r="E26" s="405">
        <f>SUM(E27:E38)</f>
        <v>20900</v>
      </c>
      <c r="F26" s="405">
        <f>+E26-D26</f>
        <v>-400</v>
      </c>
      <c r="G26" s="406">
        <f>+F26/D26*100</f>
        <v>-1.8779342723004695</v>
      </c>
      <c r="H26" s="447"/>
      <c r="I26" s="343"/>
      <c r="J26" s="344"/>
      <c r="K26" s="245"/>
      <c r="L26" s="245"/>
      <c r="M26" s="245"/>
      <c r="N26" s="245"/>
      <c r="O26" s="408">
        <v>20900000</v>
      </c>
      <c r="P26" s="207" t="s">
        <v>426</v>
      </c>
    </row>
    <row r="27" spans="1:19" s="236" customFormat="1" ht="15.95" customHeight="1">
      <c r="A27" s="187"/>
      <c r="B27" s="249" t="s">
        <v>418</v>
      </c>
      <c r="C27" s="409" t="s">
        <v>354</v>
      </c>
      <c r="D27" s="422">
        <v>2900</v>
      </c>
      <c r="E27" s="411">
        <f>+O27/1000</f>
        <v>2500</v>
      </c>
      <c r="F27" s="411">
        <f>+E27-D27</f>
        <v>-400</v>
      </c>
      <c r="G27" s="412">
        <f>+F27/D27*100</f>
        <v>-13.793103448275861</v>
      </c>
      <c r="H27" s="448"/>
      <c r="I27" s="194"/>
      <c r="J27" s="287"/>
      <c r="K27" s="195"/>
      <c r="L27" s="196" t="s">
        <v>408</v>
      </c>
      <c r="M27" s="196"/>
      <c r="N27" s="196"/>
      <c r="O27" s="194">
        <v>2500000</v>
      </c>
      <c r="P27" s="186" t="s">
        <v>426</v>
      </c>
    </row>
    <row r="28" spans="1:19" s="236" customFormat="1" ht="15.95" customHeight="1">
      <c r="A28" s="187"/>
      <c r="B28" s="197"/>
      <c r="C28" s="413"/>
      <c r="D28" s="424"/>
      <c r="E28" s="415"/>
      <c r="F28" s="415"/>
      <c r="G28" s="416"/>
      <c r="H28" s="308" t="s">
        <v>295</v>
      </c>
      <c r="I28" s="343">
        <v>100000</v>
      </c>
      <c r="J28" s="344" t="s">
        <v>426</v>
      </c>
      <c r="K28" s="246" t="s">
        <v>416</v>
      </c>
      <c r="L28" s="245">
        <v>12</v>
      </c>
      <c r="M28" s="245" t="s">
        <v>429</v>
      </c>
      <c r="N28" s="248" t="s">
        <v>430</v>
      </c>
      <c r="O28" s="343">
        <v>1200000</v>
      </c>
      <c r="P28" s="207" t="s">
        <v>426</v>
      </c>
    </row>
    <row r="29" spans="1:19" s="236" customFormat="1" ht="15.95" customHeight="1">
      <c r="A29" s="187"/>
      <c r="B29" s="197"/>
      <c r="C29" s="413"/>
      <c r="D29" s="424"/>
      <c r="E29" s="415"/>
      <c r="F29" s="415"/>
      <c r="G29" s="416"/>
      <c r="H29" s="426" t="s">
        <v>205</v>
      </c>
      <c r="I29" s="343">
        <v>100000</v>
      </c>
      <c r="J29" s="344" t="s">
        <v>426</v>
      </c>
      <c r="K29" s="246" t="s">
        <v>416</v>
      </c>
      <c r="L29" s="245">
        <v>4</v>
      </c>
      <c r="M29" s="245" t="s">
        <v>429</v>
      </c>
      <c r="N29" s="248" t="s">
        <v>430</v>
      </c>
      <c r="O29" s="343">
        <v>400000</v>
      </c>
      <c r="P29" s="207" t="s">
        <v>426</v>
      </c>
    </row>
    <row r="30" spans="1:19" s="236" customFormat="1" ht="15.95" customHeight="1">
      <c r="A30" s="449"/>
      <c r="B30" s="197"/>
      <c r="C30" s="413"/>
      <c r="D30" s="424"/>
      <c r="E30" s="415"/>
      <c r="F30" s="415"/>
      <c r="G30" s="416"/>
      <c r="H30" s="426" t="s">
        <v>325</v>
      </c>
      <c r="I30" s="343">
        <v>100000</v>
      </c>
      <c r="J30" s="344" t="s">
        <v>426</v>
      </c>
      <c r="K30" s="246" t="s">
        <v>416</v>
      </c>
      <c r="L30" s="245">
        <v>6</v>
      </c>
      <c r="M30" s="245" t="s">
        <v>429</v>
      </c>
      <c r="N30" s="248" t="s">
        <v>430</v>
      </c>
      <c r="O30" s="343">
        <v>600000</v>
      </c>
      <c r="P30" s="207" t="s">
        <v>426</v>
      </c>
    </row>
    <row r="31" spans="1:19" s="236" customFormat="1" ht="15.95" customHeight="1">
      <c r="A31" s="449"/>
      <c r="B31" s="197"/>
      <c r="C31" s="418"/>
      <c r="D31" s="428"/>
      <c r="E31" s="420"/>
      <c r="F31" s="420"/>
      <c r="G31" s="421"/>
      <c r="H31" s="438" t="s">
        <v>175</v>
      </c>
      <c r="I31" s="282">
        <v>300000</v>
      </c>
      <c r="J31" s="346" t="s">
        <v>426</v>
      </c>
      <c r="K31" s="256" t="s">
        <v>416</v>
      </c>
      <c r="L31" s="255">
        <v>1</v>
      </c>
      <c r="M31" s="255" t="s">
        <v>429</v>
      </c>
      <c r="N31" s="257" t="s">
        <v>430</v>
      </c>
      <c r="O31" s="282">
        <v>300000</v>
      </c>
      <c r="P31" s="258" t="s">
        <v>426</v>
      </c>
    </row>
    <row r="32" spans="1:19" s="236" customFormat="1" ht="15.95" customHeight="1">
      <c r="A32" s="449"/>
      <c r="B32" s="197"/>
      <c r="C32" s="409" t="s">
        <v>309</v>
      </c>
      <c r="D32" s="450">
        <v>2880</v>
      </c>
      <c r="E32" s="411">
        <f>O32/1000</f>
        <v>2880</v>
      </c>
      <c r="F32" s="411">
        <f>E32-D32</f>
        <v>0</v>
      </c>
      <c r="G32" s="451">
        <f>+F32/D32*100</f>
        <v>0</v>
      </c>
      <c r="H32" s="448"/>
      <c r="I32" s="194"/>
      <c r="J32" s="287"/>
      <c r="K32" s="214"/>
      <c r="L32" s="195"/>
      <c r="M32" s="195"/>
      <c r="N32" s="348"/>
      <c r="O32" s="194">
        <v>2880000</v>
      </c>
      <c r="P32" s="269" t="s">
        <v>426</v>
      </c>
    </row>
    <row r="33" spans="1:16" s="236" customFormat="1" ht="15.95" customHeight="1">
      <c r="A33" s="449"/>
      <c r="B33" s="197"/>
      <c r="C33" s="418"/>
      <c r="D33" s="452"/>
      <c r="E33" s="420"/>
      <c r="F33" s="420"/>
      <c r="G33" s="453"/>
      <c r="H33" s="454" t="s">
        <v>15</v>
      </c>
      <c r="I33" s="282">
        <v>480000</v>
      </c>
      <c r="J33" s="346" t="s">
        <v>426</v>
      </c>
      <c r="K33" s="256" t="s">
        <v>416</v>
      </c>
      <c r="L33" s="255">
        <v>6</v>
      </c>
      <c r="M33" s="255" t="s">
        <v>429</v>
      </c>
      <c r="N33" s="257" t="s">
        <v>430</v>
      </c>
      <c r="O33" s="282">
        <v>2880000</v>
      </c>
      <c r="P33" s="258" t="s">
        <v>426</v>
      </c>
    </row>
    <row r="34" spans="1:16" s="236" customFormat="1" ht="15.95" customHeight="1">
      <c r="A34" s="455" t="s">
        <v>401</v>
      </c>
      <c r="B34" s="249" t="s">
        <v>428</v>
      </c>
      <c r="C34" s="456" t="s">
        <v>431</v>
      </c>
      <c r="D34" s="422">
        <v>15520</v>
      </c>
      <c r="E34" s="457">
        <f>+O34/1000</f>
        <v>15520</v>
      </c>
      <c r="F34" s="411">
        <f>+E34-D34</f>
        <v>0</v>
      </c>
      <c r="G34" s="423">
        <f>+F34/D34*100</f>
        <v>0</v>
      </c>
      <c r="H34" s="448"/>
      <c r="I34" s="194"/>
      <c r="J34" s="287"/>
      <c r="K34" s="195"/>
      <c r="L34" s="196" t="s">
        <v>408</v>
      </c>
      <c r="M34" s="196"/>
      <c r="N34" s="196"/>
      <c r="O34" s="194">
        <v>15520000</v>
      </c>
      <c r="P34" s="186" t="s">
        <v>426</v>
      </c>
    </row>
    <row r="35" spans="1:16" s="236" customFormat="1" ht="15.95" customHeight="1">
      <c r="A35" s="187"/>
      <c r="B35" s="249" t="s">
        <v>418</v>
      </c>
      <c r="C35" s="458"/>
      <c r="D35" s="424"/>
      <c r="E35" s="459"/>
      <c r="F35" s="415"/>
      <c r="G35" s="425"/>
      <c r="H35" s="308" t="s">
        <v>358</v>
      </c>
      <c r="I35" s="343">
        <v>1300000</v>
      </c>
      <c r="J35" s="344" t="s">
        <v>426</v>
      </c>
      <c r="K35" s="246" t="s">
        <v>416</v>
      </c>
      <c r="L35" s="245">
        <v>5</v>
      </c>
      <c r="M35" s="245" t="s">
        <v>429</v>
      </c>
      <c r="N35" s="248" t="s">
        <v>430</v>
      </c>
      <c r="O35" s="343">
        <v>6500000</v>
      </c>
      <c r="P35" s="207" t="s">
        <v>426</v>
      </c>
    </row>
    <row r="36" spans="1:16" s="236" customFormat="1" ht="15.95" customHeight="1">
      <c r="A36" s="187"/>
      <c r="B36" s="197"/>
      <c r="C36" s="458"/>
      <c r="D36" s="424"/>
      <c r="E36" s="459"/>
      <c r="F36" s="415">
        <f>+E36-D36</f>
        <v>0</v>
      </c>
      <c r="G36" s="425" t="e">
        <f>+F36/D36*100</f>
        <v>#DIV/0!</v>
      </c>
      <c r="H36" s="308" t="s">
        <v>341</v>
      </c>
      <c r="I36" s="343">
        <v>513750</v>
      </c>
      <c r="J36" s="344" t="s">
        <v>426</v>
      </c>
      <c r="K36" s="246" t="s">
        <v>416</v>
      </c>
      <c r="L36" s="245">
        <v>16</v>
      </c>
      <c r="M36" s="245" t="s">
        <v>429</v>
      </c>
      <c r="N36" s="248" t="s">
        <v>430</v>
      </c>
      <c r="O36" s="343">
        <v>8220000</v>
      </c>
      <c r="P36" s="207" t="s">
        <v>426</v>
      </c>
    </row>
    <row r="37" spans="1:16" s="236" customFormat="1" ht="15.95" customHeight="1">
      <c r="A37" s="187"/>
      <c r="B37" s="197"/>
      <c r="C37" s="458"/>
      <c r="D37" s="424"/>
      <c r="E37" s="459"/>
      <c r="F37" s="415"/>
      <c r="G37" s="425"/>
      <c r="H37" s="308" t="s">
        <v>392</v>
      </c>
      <c r="I37" s="343">
        <v>100000</v>
      </c>
      <c r="J37" s="344" t="s">
        <v>426</v>
      </c>
      <c r="K37" s="246" t="s">
        <v>416</v>
      </c>
      <c r="L37" s="245">
        <v>2</v>
      </c>
      <c r="M37" s="245" t="s">
        <v>429</v>
      </c>
      <c r="N37" s="248" t="s">
        <v>430</v>
      </c>
      <c r="O37" s="343">
        <v>200000</v>
      </c>
      <c r="P37" s="207" t="s">
        <v>426</v>
      </c>
    </row>
    <row r="38" spans="1:16" s="236" customFormat="1" ht="15.95" customHeight="1">
      <c r="A38" s="187"/>
      <c r="B38" s="197"/>
      <c r="C38" s="458"/>
      <c r="D38" s="424"/>
      <c r="E38" s="459"/>
      <c r="F38" s="415">
        <f>+E38-D38</f>
        <v>0</v>
      </c>
      <c r="G38" s="425" t="e">
        <f>+F38/D38*100</f>
        <v>#DIV/0!</v>
      </c>
      <c r="H38" s="308" t="s">
        <v>51</v>
      </c>
      <c r="I38" s="343">
        <v>100000</v>
      </c>
      <c r="J38" s="344" t="s">
        <v>426</v>
      </c>
      <c r="K38" s="246" t="s">
        <v>416</v>
      </c>
      <c r="L38" s="245">
        <v>6</v>
      </c>
      <c r="M38" s="245" t="s">
        <v>429</v>
      </c>
      <c r="N38" s="248" t="s">
        <v>430</v>
      </c>
      <c r="O38" s="343">
        <v>600000</v>
      </c>
      <c r="P38" s="207" t="s">
        <v>426</v>
      </c>
    </row>
    <row r="39" spans="1:16" s="236" customFormat="1" ht="20.100000000000001" customHeight="1">
      <c r="A39" s="187"/>
      <c r="B39" s="337" t="s">
        <v>442</v>
      </c>
      <c r="C39" s="460" t="s">
        <v>412</v>
      </c>
      <c r="D39" s="461">
        <f>SUM(D40:D52,D53:D69)</f>
        <v>357904</v>
      </c>
      <c r="E39" s="462">
        <f>SUM(E40:E69)</f>
        <v>354534</v>
      </c>
      <c r="F39" s="462">
        <f>E39-D39</f>
        <v>-3370</v>
      </c>
      <c r="G39" s="463">
        <f>+F39/D39*100</f>
        <v>-0.94159327640931634</v>
      </c>
      <c r="H39" s="448"/>
      <c r="I39" s="194"/>
      <c r="J39" s="287"/>
      <c r="K39" s="287"/>
      <c r="L39" s="287"/>
      <c r="M39" s="287"/>
      <c r="N39" s="287"/>
      <c r="O39" s="464">
        <v>354534000</v>
      </c>
      <c r="P39" s="350" t="s">
        <v>426</v>
      </c>
    </row>
    <row r="40" spans="1:16" s="236" customFormat="1" ht="15.95" customHeight="1">
      <c r="A40" s="187"/>
      <c r="B40" s="197"/>
      <c r="C40" s="456" t="s">
        <v>419</v>
      </c>
      <c r="D40" s="422">
        <v>200</v>
      </c>
      <c r="E40" s="411">
        <f>+O40/1000</f>
        <v>200</v>
      </c>
      <c r="F40" s="411">
        <f>+E40-D40</f>
        <v>0</v>
      </c>
      <c r="G40" s="423">
        <f>+F40/D40*100</f>
        <v>0</v>
      </c>
      <c r="H40" s="448"/>
      <c r="I40" s="194"/>
      <c r="J40" s="287"/>
      <c r="K40" s="195"/>
      <c r="L40" s="195" t="s">
        <v>408</v>
      </c>
      <c r="M40" s="195"/>
      <c r="N40" s="195"/>
      <c r="O40" s="194">
        <v>200000</v>
      </c>
      <c r="P40" s="186" t="s">
        <v>426</v>
      </c>
    </row>
    <row r="41" spans="1:16" s="236" customFormat="1" ht="15.95" customHeight="1">
      <c r="A41" s="187"/>
      <c r="B41" s="465"/>
      <c r="C41" s="466"/>
      <c r="D41" s="428"/>
      <c r="E41" s="420"/>
      <c r="F41" s="420">
        <f>+E41-D41</f>
        <v>0</v>
      </c>
      <c r="G41" s="429" t="e">
        <f>+F41/D41*100</f>
        <v>#DIV/0!</v>
      </c>
      <c r="H41" s="454" t="s">
        <v>236</v>
      </c>
      <c r="I41" s="282">
        <v>50000</v>
      </c>
      <c r="J41" s="346" t="s">
        <v>426</v>
      </c>
      <c r="K41" s="256" t="s">
        <v>416</v>
      </c>
      <c r="L41" s="255">
        <v>4</v>
      </c>
      <c r="M41" s="255" t="s">
        <v>429</v>
      </c>
      <c r="N41" s="257" t="s">
        <v>430</v>
      </c>
      <c r="O41" s="282">
        <v>200000</v>
      </c>
      <c r="P41" s="258" t="s">
        <v>426</v>
      </c>
    </row>
    <row r="42" spans="1:16" s="236" customFormat="1" ht="15.95" customHeight="1">
      <c r="A42" s="187"/>
      <c r="B42" s="197"/>
      <c r="C42" s="467" t="s">
        <v>27</v>
      </c>
      <c r="D42" s="422">
        <v>193414</v>
      </c>
      <c r="E42" s="411">
        <f>+O42/1000</f>
        <v>181344</v>
      </c>
      <c r="F42" s="411">
        <f>+E42-D42</f>
        <v>-12070</v>
      </c>
      <c r="G42" s="423">
        <f>+F42/D42*100</f>
        <v>-6.2404996535928108</v>
      </c>
      <c r="H42" s="448"/>
      <c r="I42" s="194"/>
      <c r="J42" s="287"/>
      <c r="K42" s="287"/>
      <c r="L42" s="196" t="s">
        <v>408</v>
      </c>
      <c r="M42" s="196"/>
      <c r="N42" s="196"/>
      <c r="O42" s="185">
        <v>181344000</v>
      </c>
      <c r="P42" s="186" t="s">
        <v>426</v>
      </c>
    </row>
    <row r="43" spans="1:16" s="236" customFormat="1" ht="15.95" customHeight="1">
      <c r="A43" s="187"/>
      <c r="B43" s="197"/>
      <c r="C43" s="468"/>
      <c r="D43" s="424"/>
      <c r="E43" s="415"/>
      <c r="F43" s="415"/>
      <c r="G43" s="425"/>
      <c r="H43" s="308" t="s">
        <v>334</v>
      </c>
      <c r="I43" s="343">
        <v>12112000</v>
      </c>
      <c r="J43" s="344" t="s">
        <v>433</v>
      </c>
      <c r="K43" s="245" t="s">
        <v>416</v>
      </c>
      <c r="L43" s="245">
        <v>12</v>
      </c>
      <c r="M43" s="245" t="s">
        <v>433</v>
      </c>
      <c r="N43" s="245" t="s">
        <v>439</v>
      </c>
      <c r="O43" s="469">
        <v>145344000</v>
      </c>
      <c r="P43" s="207" t="s">
        <v>426</v>
      </c>
    </row>
    <row r="44" spans="1:16" s="236" customFormat="1" ht="15" customHeight="1">
      <c r="A44" s="187"/>
      <c r="B44" s="197"/>
      <c r="C44" s="458"/>
      <c r="D44" s="424"/>
      <c r="E44" s="415"/>
      <c r="F44" s="415">
        <f>+E44-D44</f>
        <v>0</v>
      </c>
      <c r="G44" s="425" t="e">
        <f>+F44/D44*100</f>
        <v>#DIV/0!</v>
      </c>
      <c r="H44" s="308" t="s">
        <v>123</v>
      </c>
      <c r="I44" s="343">
        <v>2170000</v>
      </c>
      <c r="J44" s="344" t="s">
        <v>426</v>
      </c>
      <c r="K44" s="246" t="s">
        <v>416</v>
      </c>
      <c r="L44" s="245">
        <v>6</v>
      </c>
      <c r="M44" s="245" t="s">
        <v>429</v>
      </c>
      <c r="N44" s="248" t="s">
        <v>430</v>
      </c>
      <c r="O44" s="343">
        <v>13020000</v>
      </c>
      <c r="P44" s="207" t="s">
        <v>426</v>
      </c>
    </row>
    <row r="45" spans="1:16" s="236" customFormat="1" ht="15.95" customHeight="1">
      <c r="A45" s="187"/>
      <c r="B45" s="197"/>
      <c r="C45" s="458"/>
      <c r="D45" s="424"/>
      <c r="E45" s="415"/>
      <c r="F45" s="415"/>
      <c r="G45" s="425"/>
      <c r="H45" s="308" t="s">
        <v>61</v>
      </c>
      <c r="I45" s="343">
        <v>1000000</v>
      </c>
      <c r="J45" s="344" t="s">
        <v>426</v>
      </c>
      <c r="K45" s="246" t="s">
        <v>416</v>
      </c>
      <c r="L45" s="245">
        <v>3</v>
      </c>
      <c r="M45" s="245" t="s">
        <v>429</v>
      </c>
      <c r="N45" s="248" t="s">
        <v>430</v>
      </c>
      <c r="O45" s="343">
        <v>3000000</v>
      </c>
      <c r="P45" s="207" t="s">
        <v>426</v>
      </c>
    </row>
    <row r="46" spans="1:16" s="236" customFormat="1" ht="15.95" customHeight="1">
      <c r="A46" s="187"/>
      <c r="B46" s="197"/>
      <c r="C46" s="458"/>
      <c r="D46" s="424"/>
      <c r="E46" s="415"/>
      <c r="F46" s="415">
        <f>+E46-D46</f>
        <v>0</v>
      </c>
      <c r="G46" s="425" t="e">
        <f>+F46/D46*100</f>
        <v>#DIV/0!</v>
      </c>
      <c r="H46" s="308" t="s">
        <v>171</v>
      </c>
      <c r="I46" s="343">
        <v>930000</v>
      </c>
      <c r="J46" s="344" t="s">
        <v>426</v>
      </c>
      <c r="K46" s="246" t="s">
        <v>416</v>
      </c>
      <c r="L46" s="245">
        <v>12</v>
      </c>
      <c r="M46" s="245" t="s">
        <v>433</v>
      </c>
      <c r="N46" s="248" t="s">
        <v>430</v>
      </c>
      <c r="O46" s="343">
        <v>11160000</v>
      </c>
      <c r="P46" s="207" t="s">
        <v>426</v>
      </c>
    </row>
    <row r="47" spans="1:16" s="236" customFormat="1" ht="15.95" customHeight="1">
      <c r="A47" s="187"/>
      <c r="B47" s="197"/>
      <c r="C47" s="458"/>
      <c r="D47" s="424"/>
      <c r="E47" s="415"/>
      <c r="F47" s="415"/>
      <c r="G47" s="425"/>
      <c r="H47" s="308" t="s">
        <v>211</v>
      </c>
      <c r="I47" s="343">
        <v>400000</v>
      </c>
      <c r="J47" s="344" t="s">
        <v>426</v>
      </c>
      <c r="K47" s="246" t="s">
        <v>416</v>
      </c>
      <c r="L47" s="245">
        <v>12</v>
      </c>
      <c r="M47" s="245" t="s">
        <v>433</v>
      </c>
      <c r="N47" s="248" t="s">
        <v>430</v>
      </c>
      <c r="O47" s="343">
        <v>4800000</v>
      </c>
      <c r="P47" s="207" t="s">
        <v>426</v>
      </c>
    </row>
    <row r="48" spans="1:16" s="236" customFormat="1" ht="15.95" customHeight="1">
      <c r="A48" s="187"/>
      <c r="B48" s="197"/>
      <c r="C48" s="466"/>
      <c r="D48" s="428"/>
      <c r="E48" s="420"/>
      <c r="F48" s="420">
        <f t="shared" ref="F48:F53" si="2">+E48-D48</f>
        <v>0</v>
      </c>
      <c r="G48" s="429" t="e">
        <f t="shared" ref="G48:G53" si="3">+F48/D48*100</f>
        <v>#DIV/0!</v>
      </c>
      <c r="H48" s="454" t="s">
        <v>216</v>
      </c>
      <c r="I48" s="282">
        <v>335000</v>
      </c>
      <c r="J48" s="346" t="s">
        <v>426</v>
      </c>
      <c r="K48" s="256" t="s">
        <v>416</v>
      </c>
      <c r="L48" s="255">
        <v>12</v>
      </c>
      <c r="M48" s="255" t="s">
        <v>433</v>
      </c>
      <c r="N48" s="257" t="s">
        <v>430</v>
      </c>
      <c r="O48" s="282">
        <v>4020000</v>
      </c>
      <c r="P48" s="258" t="s">
        <v>426</v>
      </c>
    </row>
    <row r="49" spans="1:16" s="236" customFormat="1" ht="15.95" customHeight="1">
      <c r="A49" s="187"/>
      <c r="B49" s="197"/>
      <c r="C49" s="456" t="s">
        <v>217</v>
      </c>
      <c r="D49" s="422">
        <v>7020</v>
      </c>
      <c r="E49" s="411">
        <f>O49/1000</f>
        <v>7020</v>
      </c>
      <c r="F49" s="411">
        <f t="shared" si="2"/>
        <v>0</v>
      </c>
      <c r="G49" s="423">
        <f t="shared" si="3"/>
        <v>0</v>
      </c>
      <c r="H49" s="448"/>
      <c r="I49" s="194"/>
      <c r="J49" s="287"/>
      <c r="K49" s="287"/>
      <c r="L49" s="196" t="s">
        <v>408</v>
      </c>
      <c r="M49" s="196"/>
      <c r="N49" s="196"/>
      <c r="O49" s="185">
        <v>7020000</v>
      </c>
      <c r="P49" s="186" t="s">
        <v>426</v>
      </c>
    </row>
    <row r="50" spans="1:16" s="236" customFormat="1" ht="15.95" customHeight="1">
      <c r="A50" s="187"/>
      <c r="B50" s="197"/>
      <c r="C50" s="458"/>
      <c r="D50" s="424"/>
      <c r="E50" s="415"/>
      <c r="F50" s="415">
        <f t="shared" si="2"/>
        <v>0</v>
      </c>
      <c r="G50" s="425" t="e">
        <f t="shared" si="3"/>
        <v>#DIV/0!</v>
      </c>
      <c r="H50" s="308" t="s">
        <v>106</v>
      </c>
      <c r="I50" s="343">
        <v>300000</v>
      </c>
      <c r="J50" s="344" t="s">
        <v>426</v>
      </c>
      <c r="K50" s="246" t="s">
        <v>416</v>
      </c>
      <c r="L50" s="245">
        <v>12</v>
      </c>
      <c r="M50" s="245" t="s">
        <v>433</v>
      </c>
      <c r="N50" s="248" t="s">
        <v>430</v>
      </c>
      <c r="O50" s="343">
        <v>3600000</v>
      </c>
      <c r="P50" s="207" t="s">
        <v>426</v>
      </c>
    </row>
    <row r="51" spans="1:16" s="236" customFormat="1" ht="15.95" customHeight="1">
      <c r="A51" s="187"/>
      <c r="B51" s="197"/>
      <c r="C51" s="458"/>
      <c r="D51" s="424"/>
      <c r="E51" s="415"/>
      <c r="F51" s="415">
        <f t="shared" si="2"/>
        <v>0</v>
      </c>
      <c r="G51" s="425" t="e">
        <f t="shared" si="3"/>
        <v>#DIV/0!</v>
      </c>
      <c r="H51" s="308" t="s">
        <v>300</v>
      </c>
      <c r="I51" s="343">
        <v>235000</v>
      </c>
      <c r="J51" s="344" t="s">
        <v>426</v>
      </c>
      <c r="K51" s="246" t="s">
        <v>416</v>
      </c>
      <c r="L51" s="245">
        <v>12</v>
      </c>
      <c r="M51" s="245" t="s">
        <v>433</v>
      </c>
      <c r="N51" s="248" t="s">
        <v>430</v>
      </c>
      <c r="O51" s="343">
        <v>2820000</v>
      </c>
      <c r="P51" s="207" t="s">
        <v>426</v>
      </c>
    </row>
    <row r="52" spans="1:16" s="236" customFormat="1" ht="15.95" customHeight="1">
      <c r="A52" s="187"/>
      <c r="B52" s="197"/>
      <c r="C52" s="466"/>
      <c r="D52" s="428"/>
      <c r="E52" s="420"/>
      <c r="F52" s="420">
        <f t="shared" si="2"/>
        <v>0</v>
      </c>
      <c r="G52" s="429" t="e">
        <f t="shared" si="3"/>
        <v>#DIV/0!</v>
      </c>
      <c r="H52" s="454" t="s">
        <v>257</v>
      </c>
      <c r="I52" s="282">
        <v>50000</v>
      </c>
      <c r="J52" s="346" t="s">
        <v>426</v>
      </c>
      <c r="K52" s="256" t="s">
        <v>416</v>
      </c>
      <c r="L52" s="255">
        <v>12</v>
      </c>
      <c r="M52" s="255" t="s">
        <v>429</v>
      </c>
      <c r="N52" s="257" t="s">
        <v>430</v>
      </c>
      <c r="O52" s="282">
        <v>600000</v>
      </c>
      <c r="P52" s="258" t="s">
        <v>426</v>
      </c>
    </row>
    <row r="53" spans="1:16" s="236" customFormat="1" ht="15.95" customHeight="1">
      <c r="A53" s="470"/>
      <c r="B53" s="471"/>
      <c r="C53" s="409" t="s">
        <v>357</v>
      </c>
      <c r="D53" s="422">
        <v>45000</v>
      </c>
      <c r="E53" s="411">
        <f>+O53/1000</f>
        <v>45000</v>
      </c>
      <c r="F53" s="411">
        <f t="shared" si="2"/>
        <v>0</v>
      </c>
      <c r="G53" s="423">
        <f t="shared" si="3"/>
        <v>0</v>
      </c>
      <c r="H53" s="448"/>
      <c r="I53" s="194"/>
      <c r="J53" s="287"/>
      <c r="K53" s="287"/>
      <c r="L53" s="196" t="s">
        <v>408</v>
      </c>
      <c r="M53" s="196"/>
      <c r="N53" s="196"/>
      <c r="O53" s="185">
        <v>45000000</v>
      </c>
      <c r="P53" s="186" t="s">
        <v>426</v>
      </c>
    </row>
    <row r="54" spans="1:16" s="236" customFormat="1" ht="15.95" customHeight="1">
      <c r="A54" s="187"/>
      <c r="B54" s="197"/>
      <c r="C54" s="413"/>
      <c r="D54" s="424"/>
      <c r="E54" s="415"/>
      <c r="F54" s="415"/>
      <c r="G54" s="425"/>
      <c r="H54" s="308" t="s">
        <v>332</v>
      </c>
      <c r="I54" s="343">
        <v>15000000</v>
      </c>
      <c r="J54" s="344" t="s">
        <v>426</v>
      </c>
      <c r="K54" s="246" t="s">
        <v>416</v>
      </c>
      <c r="L54" s="245">
        <v>2</v>
      </c>
      <c r="M54" s="245" t="s">
        <v>429</v>
      </c>
      <c r="N54" s="248" t="s">
        <v>430</v>
      </c>
      <c r="O54" s="343">
        <v>30000000</v>
      </c>
      <c r="P54" s="207" t="s">
        <v>426</v>
      </c>
    </row>
    <row r="55" spans="1:16" s="236" customFormat="1" ht="15.95" customHeight="1">
      <c r="A55" s="187"/>
      <c r="B55" s="197"/>
      <c r="C55" s="413"/>
      <c r="D55" s="424"/>
      <c r="E55" s="415"/>
      <c r="F55" s="415"/>
      <c r="G55" s="425"/>
      <c r="H55" s="308" t="s">
        <v>299</v>
      </c>
      <c r="I55" s="343">
        <v>12000000</v>
      </c>
      <c r="J55" s="344" t="s">
        <v>426</v>
      </c>
      <c r="K55" s="246" t="s">
        <v>416</v>
      </c>
      <c r="L55" s="245">
        <v>1</v>
      </c>
      <c r="M55" s="245" t="s">
        <v>429</v>
      </c>
      <c r="N55" s="248" t="s">
        <v>430</v>
      </c>
      <c r="O55" s="343">
        <v>12000000</v>
      </c>
      <c r="P55" s="207" t="s">
        <v>426</v>
      </c>
    </row>
    <row r="56" spans="1:16" s="236" customFormat="1" ht="15.95" customHeight="1">
      <c r="A56" s="187"/>
      <c r="B56" s="197"/>
      <c r="C56" s="413"/>
      <c r="D56" s="424"/>
      <c r="E56" s="415"/>
      <c r="F56" s="415"/>
      <c r="G56" s="425"/>
      <c r="H56" s="472" t="s">
        <v>160</v>
      </c>
      <c r="I56" s="343">
        <v>800000</v>
      </c>
      <c r="J56" s="344" t="s">
        <v>426</v>
      </c>
      <c r="K56" s="246" t="s">
        <v>416</v>
      </c>
      <c r="L56" s="245">
        <v>2</v>
      </c>
      <c r="M56" s="245" t="s">
        <v>429</v>
      </c>
      <c r="N56" s="245" t="s">
        <v>430</v>
      </c>
      <c r="O56" s="343">
        <v>1600000</v>
      </c>
      <c r="P56" s="207" t="s">
        <v>426</v>
      </c>
    </row>
    <row r="57" spans="1:16" s="236" customFormat="1" ht="15.95" customHeight="1">
      <c r="A57" s="187"/>
      <c r="B57" s="197"/>
      <c r="C57" s="418"/>
      <c r="D57" s="428"/>
      <c r="E57" s="420"/>
      <c r="F57" s="420"/>
      <c r="G57" s="429"/>
      <c r="H57" s="454" t="s">
        <v>57</v>
      </c>
      <c r="I57" s="282">
        <v>700000</v>
      </c>
      <c r="J57" s="346" t="s">
        <v>426</v>
      </c>
      <c r="K57" s="256" t="s">
        <v>416</v>
      </c>
      <c r="L57" s="255">
        <v>2</v>
      </c>
      <c r="M57" s="255" t="s">
        <v>414</v>
      </c>
      <c r="N57" s="257" t="s">
        <v>430</v>
      </c>
      <c r="O57" s="282">
        <v>1400000</v>
      </c>
      <c r="P57" s="258" t="s">
        <v>426</v>
      </c>
    </row>
    <row r="58" spans="1:16" s="236" customFormat="1" ht="15.95" customHeight="1">
      <c r="A58" s="470"/>
      <c r="B58" s="471"/>
      <c r="C58" s="456" t="s">
        <v>425</v>
      </c>
      <c r="D58" s="422">
        <v>1720</v>
      </c>
      <c r="E58" s="411">
        <f>+O58/1000</f>
        <v>1720</v>
      </c>
      <c r="F58" s="411">
        <f>+E58-D58</f>
        <v>0</v>
      </c>
      <c r="G58" s="423">
        <f>+F58/D58*100</f>
        <v>0</v>
      </c>
      <c r="H58" s="448"/>
      <c r="I58" s="194"/>
      <c r="J58" s="287"/>
      <c r="K58" s="195"/>
      <c r="L58" s="196" t="s">
        <v>408</v>
      </c>
      <c r="M58" s="196"/>
      <c r="N58" s="196"/>
      <c r="O58" s="194">
        <v>1720000</v>
      </c>
      <c r="P58" s="186" t="s">
        <v>426</v>
      </c>
    </row>
    <row r="59" spans="1:16" s="236" customFormat="1" ht="15.95" customHeight="1">
      <c r="A59" s="187"/>
      <c r="B59" s="197"/>
      <c r="C59" s="458"/>
      <c r="D59" s="424"/>
      <c r="E59" s="415"/>
      <c r="F59" s="415">
        <f>+E59-D59</f>
        <v>0</v>
      </c>
      <c r="G59" s="425" t="e">
        <f>+F59/D59*100</f>
        <v>#DIV/0!</v>
      </c>
      <c r="H59" s="308" t="s">
        <v>279</v>
      </c>
      <c r="I59" s="343">
        <v>60000</v>
      </c>
      <c r="J59" s="344" t="s">
        <v>426</v>
      </c>
      <c r="K59" s="245" t="s">
        <v>416</v>
      </c>
      <c r="L59" s="245">
        <v>12</v>
      </c>
      <c r="M59" s="245" t="s">
        <v>433</v>
      </c>
      <c r="N59" s="248" t="s">
        <v>430</v>
      </c>
      <c r="O59" s="343">
        <v>720000</v>
      </c>
      <c r="P59" s="207" t="s">
        <v>426</v>
      </c>
    </row>
    <row r="60" spans="1:16" s="236" customFormat="1" ht="15.95" customHeight="1">
      <c r="A60" s="187"/>
      <c r="B60" s="197"/>
      <c r="C60" s="466"/>
      <c r="D60" s="428"/>
      <c r="E60" s="420"/>
      <c r="F60" s="420">
        <f>+E60-D60</f>
        <v>0</v>
      </c>
      <c r="G60" s="429" t="e">
        <f>+F60/D60*100</f>
        <v>#DIV/0!</v>
      </c>
      <c r="H60" s="454" t="s">
        <v>297</v>
      </c>
      <c r="I60" s="282">
        <v>500000</v>
      </c>
      <c r="J60" s="346" t="s">
        <v>426</v>
      </c>
      <c r="K60" s="256" t="s">
        <v>416</v>
      </c>
      <c r="L60" s="255">
        <v>2</v>
      </c>
      <c r="M60" s="255" t="s">
        <v>414</v>
      </c>
      <c r="N60" s="257" t="s">
        <v>430</v>
      </c>
      <c r="O60" s="282">
        <v>1000000</v>
      </c>
      <c r="P60" s="258" t="s">
        <v>426</v>
      </c>
    </row>
    <row r="61" spans="1:16" s="236" customFormat="1" ht="15.95" customHeight="1">
      <c r="A61" s="166" t="s">
        <v>401</v>
      </c>
      <c r="B61" s="249" t="s">
        <v>442</v>
      </c>
      <c r="C61" s="409" t="s">
        <v>348</v>
      </c>
      <c r="D61" s="422">
        <v>110550</v>
      </c>
      <c r="E61" s="411">
        <f>+O61/1000</f>
        <v>119250</v>
      </c>
      <c r="F61" s="411">
        <f>E61-D61</f>
        <v>8700</v>
      </c>
      <c r="G61" s="412">
        <f>+F61/D61*100</f>
        <v>7.8697421981004076</v>
      </c>
      <c r="H61" s="473"/>
      <c r="I61" s="474"/>
      <c r="J61" s="287"/>
      <c r="K61" s="195"/>
      <c r="L61" s="196" t="s">
        <v>408</v>
      </c>
      <c r="M61" s="196"/>
      <c r="N61" s="196"/>
      <c r="O61" s="194">
        <v>119250000</v>
      </c>
      <c r="P61" s="186" t="s">
        <v>426</v>
      </c>
    </row>
    <row r="62" spans="1:16" s="236" customFormat="1" ht="15.95" customHeight="1">
      <c r="A62" s="470"/>
      <c r="B62" s="471"/>
      <c r="C62" s="413"/>
      <c r="D62" s="424"/>
      <c r="E62" s="415"/>
      <c r="F62" s="415"/>
      <c r="G62" s="416"/>
      <c r="H62" s="308" t="s">
        <v>1</v>
      </c>
      <c r="I62" s="343">
        <v>2500000</v>
      </c>
      <c r="J62" s="344" t="s">
        <v>426</v>
      </c>
      <c r="K62" s="246" t="s">
        <v>416</v>
      </c>
      <c r="L62" s="245">
        <v>18</v>
      </c>
      <c r="M62" s="245" t="s">
        <v>413</v>
      </c>
      <c r="N62" s="248" t="s">
        <v>430</v>
      </c>
      <c r="O62" s="343">
        <v>45000000</v>
      </c>
      <c r="P62" s="207" t="s">
        <v>426</v>
      </c>
    </row>
    <row r="63" spans="1:16" s="236" customFormat="1" ht="15.95" customHeight="1">
      <c r="A63" s="187"/>
      <c r="B63" s="197"/>
      <c r="C63" s="413"/>
      <c r="D63" s="424"/>
      <c r="E63" s="415"/>
      <c r="F63" s="415"/>
      <c r="G63" s="416"/>
      <c r="H63" s="308" t="s">
        <v>203</v>
      </c>
      <c r="I63" s="343">
        <v>3650000</v>
      </c>
      <c r="J63" s="344" t="s">
        <v>426</v>
      </c>
      <c r="K63" s="246" t="s">
        <v>416</v>
      </c>
      <c r="L63" s="245">
        <v>12</v>
      </c>
      <c r="M63" s="245" t="s">
        <v>433</v>
      </c>
      <c r="N63" s="248" t="s">
        <v>430</v>
      </c>
      <c r="O63" s="343">
        <v>43800000</v>
      </c>
      <c r="P63" s="207" t="s">
        <v>426</v>
      </c>
    </row>
    <row r="64" spans="1:16" s="236" customFormat="1" ht="15.95" customHeight="1">
      <c r="A64" s="187"/>
      <c r="B64" s="197"/>
      <c r="C64" s="413"/>
      <c r="D64" s="424"/>
      <c r="E64" s="415"/>
      <c r="F64" s="415"/>
      <c r="G64" s="416"/>
      <c r="H64" s="308" t="s">
        <v>124</v>
      </c>
      <c r="I64" s="343">
        <v>350000</v>
      </c>
      <c r="J64" s="344" t="s">
        <v>426</v>
      </c>
      <c r="K64" s="246" t="s">
        <v>416</v>
      </c>
      <c r="L64" s="245">
        <v>1</v>
      </c>
      <c r="M64" s="245" t="s">
        <v>429</v>
      </c>
      <c r="N64" s="248" t="s">
        <v>430</v>
      </c>
      <c r="O64" s="343">
        <v>350000</v>
      </c>
      <c r="P64" s="207" t="s">
        <v>426</v>
      </c>
    </row>
    <row r="65" spans="1:16" s="236" customFormat="1" ht="15.95" customHeight="1">
      <c r="A65" s="187"/>
      <c r="B65" s="197"/>
      <c r="C65" s="413"/>
      <c r="D65" s="424"/>
      <c r="E65" s="415"/>
      <c r="F65" s="415"/>
      <c r="G65" s="416"/>
      <c r="H65" s="308" t="s">
        <v>145</v>
      </c>
      <c r="I65" s="343">
        <v>2000000</v>
      </c>
      <c r="J65" s="344" t="s">
        <v>426</v>
      </c>
      <c r="K65" s="246" t="s">
        <v>416</v>
      </c>
      <c r="L65" s="245">
        <v>1</v>
      </c>
      <c r="M65" s="245" t="s">
        <v>429</v>
      </c>
      <c r="N65" s="248" t="s">
        <v>430</v>
      </c>
      <c r="O65" s="343">
        <v>2000000</v>
      </c>
      <c r="P65" s="207" t="s">
        <v>426</v>
      </c>
    </row>
    <row r="66" spans="1:16" s="236" customFormat="1" ht="15.95" customHeight="1">
      <c r="A66" s="187"/>
      <c r="B66" s="197"/>
      <c r="C66" s="413"/>
      <c r="D66" s="424"/>
      <c r="E66" s="415"/>
      <c r="F66" s="415"/>
      <c r="G66" s="416"/>
      <c r="H66" s="426" t="s">
        <v>264</v>
      </c>
      <c r="I66" s="343">
        <v>600000</v>
      </c>
      <c r="J66" s="344" t="s">
        <v>426</v>
      </c>
      <c r="K66" s="246" t="s">
        <v>416</v>
      </c>
      <c r="L66" s="245">
        <v>16.5</v>
      </c>
      <c r="M66" s="245" t="s">
        <v>413</v>
      </c>
      <c r="N66" s="248" t="s">
        <v>430</v>
      </c>
      <c r="O66" s="343">
        <v>9900000</v>
      </c>
      <c r="P66" s="207" t="s">
        <v>426</v>
      </c>
    </row>
    <row r="67" spans="1:16" s="236" customFormat="1" ht="15.95" customHeight="1">
      <c r="A67" s="187"/>
      <c r="B67" s="197"/>
      <c r="C67" s="413"/>
      <c r="D67" s="424"/>
      <c r="E67" s="415"/>
      <c r="F67" s="415"/>
      <c r="G67" s="416"/>
      <c r="H67" s="426" t="s">
        <v>72</v>
      </c>
      <c r="I67" s="343">
        <v>4200000</v>
      </c>
      <c r="J67" s="344" t="s">
        <v>426</v>
      </c>
      <c r="K67" s="246" t="s">
        <v>416</v>
      </c>
      <c r="L67" s="245">
        <v>3</v>
      </c>
      <c r="M67" s="245" t="s">
        <v>429</v>
      </c>
      <c r="N67" s="248" t="s">
        <v>430</v>
      </c>
      <c r="O67" s="343">
        <v>12600000</v>
      </c>
      <c r="P67" s="207" t="s">
        <v>426</v>
      </c>
    </row>
    <row r="68" spans="1:16" s="236" customFormat="1" ht="15.95" customHeight="1">
      <c r="A68" s="187"/>
      <c r="B68" s="197"/>
      <c r="C68" s="413"/>
      <c r="D68" s="424"/>
      <c r="E68" s="415"/>
      <c r="F68" s="415"/>
      <c r="G68" s="416"/>
      <c r="H68" s="426" t="s">
        <v>390</v>
      </c>
      <c r="I68" s="343">
        <v>800000</v>
      </c>
      <c r="J68" s="344" t="s">
        <v>426</v>
      </c>
      <c r="K68" s="246" t="s">
        <v>416</v>
      </c>
      <c r="L68" s="245">
        <v>2</v>
      </c>
      <c r="M68" s="245" t="s">
        <v>429</v>
      </c>
      <c r="N68" s="248" t="s">
        <v>430</v>
      </c>
      <c r="O68" s="343">
        <v>1600000</v>
      </c>
      <c r="P68" s="207" t="s">
        <v>426</v>
      </c>
    </row>
    <row r="69" spans="1:16" s="236" customFormat="1" ht="15.95" customHeight="1">
      <c r="A69" s="275"/>
      <c r="B69" s="324"/>
      <c r="C69" s="418"/>
      <c r="D69" s="428"/>
      <c r="E69" s="420"/>
      <c r="F69" s="420"/>
      <c r="G69" s="421"/>
      <c r="H69" s="475" t="s">
        <v>359</v>
      </c>
      <c r="I69" s="343">
        <v>2000000</v>
      </c>
      <c r="J69" s="344" t="s">
        <v>426</v>
      </c>
      <c r="K69" s="246" t="s">
        <v>416</v>
      </c>
      <c r="L69" s="245">
        <v>2</v>
      </c>
      <c r="M69" s="245" t="s">
        <v>413</v>
      </c>
      <c r="N69" s="248" t="s">
        <v>430</v>
      </c>
      <c r="O69" s="343">
        <v>4000000</v>
      </c>
      <c r="P69" s="207" t="s">
        <v>426</v>
      </c>
    </row>
    <row r="70" spans="1:16" s="236" customFormat="1" ht="20.100000000000001" customHeight="1">
      <c r="A70" s="283" t="s">
        <v>406</v>
      </c>
      <c r="B70" s="222" t="s">
        <v>411</v>
      </c>
      <c r="C70" s="223"/>
      <c r="D70" s="476">
        <f>SUM(D71)</f>
        <v>3511000</v>
      </c>
      <c r="E70" s="476">
        <f>SUM(E71)</f>
        <v>10734</v>
      </c>
      <c r="F70" s="477">
        <f>+E70-D70</f>
        <v>-3500266</v>
      </c>
      <c r="G70" s="478">
        <f>+F70/D70*100</f>
        <v>-99.694275135289089</v>
      </c>
      <c r="H70" s="479"/>
      <c r="I70" s="355"/>
      <c r="J70" s="228"/>
      <c r="K70" s="229"/>
      <c r="L70" s="229"/>
      <c r="M70" s="229"/>
      <c r="N70" s="229"/>
      <c r="O70" s="480">
        <v>10734000</v>
      </c>
      <c r="P70" s="231" t="s">
        <v>426</v>
      </c>
    </row>
    <row r="71" spans="1:16" s="236" customFormat="1" ht="20.100000000000001" customHeight="1">
      <c r="A71" s="166" t="s">
        <v>417</v>
      </c>
      <c r="B71" s="249" t="s">
        <v>435</v>
      </c>
      <c r="C71" s="481" t="s">
        <v>412</v>
      </c>
      <c r="D71" s="482">
        <f>SUM(D72:D78)</f>
        <v>3511000</v>
      </c>
      <c r="E71" s="482">
        <f>SUM(E72:E78)</f>
        <v>10734</v>
      </c>
      <c r="F71" s="483">
        <f>+E71-D71</f>
        <v>-3500266</v>
      </c>
      <c r="G71" s="484">
        <f>F71/D71*100</f>
        <v>-99.694275135289089</v>
      </c>
      <c r="H71" s="485"/>
      <c r="I71" s="355"/>
      <c r="J71" s="228"/>
      <c r="K71" s="356"/>
      <c r="L71" s="228"/>
      <c r="M71" s="228"/>
      <c r="N71" s="228"/>
      <c r="O71" s="230">
        <v>10734000</v>
      </c>
      <c r="P71" s="231" t="s">
        <v>426</v>
      </c>
    </row>
    <row r="72" spans="1:16" s="236" customFormat="1" ht="16.5" customHeight="1">
      <c r="A72" s="166"/>
      <c r="B72" s="249"/>
      <c r="C72" s="413" t="s">
        <v>435</v>
      </c>
      <c r="D72" s="415">
        <v>3500000</v>
      </c>
      <c r="E72" s="415">
        <f>+O73/1000</f>
        <v>2440</v>
      </c>
      <c r="F72" s="415">
        <f>+E72-D72</f>
        <v>-3497560</v>
      </c>
      <c r="G72" s="486">
        <f>F72/D72*100</f>
        <v>-99.930285714285716</v>
      </c>
      <c r="H72" s="487"/>
      <c r="I72" s="343"/>
      <c r="J72" s="344"/>
      <c r="K72" s="246"/>
      <c r="L72" s="245" t="s">
        <v>408</v>
      </c>
      <c r="M72" s="245"/>
      <c r="N72" s="245"/>
      <c r="O72" s="343">
        <v>2440000</v>
      </c>
      <c r="P72" s="207" t="s">
        <v>426</v>
      </c>
    </row>
    <row r="73" spans="1:16" s="236" customFormat="1" ht="16.5" customHeight="1">
      <c r="A73" s="187"/>
      <c r="B73" s="197"/>
      <c r="C73" s="418"/>
      <c r="D73" s="420"/>
      <c r="E73" s="420"/>
      <c r="F73" s="420"/>
      <c r="G73" s="453" t="e">
        <f>F73/D73*100</f>
        <v>#DIV/0!</v>
      </c>
      <c r="H73" s="488" t="s">
        <v>435</v>
      </c>
      <c r="I73" s="282">
        <v>2440000</v>
      </c>
      <c r="J73" s="346" t="s">
        <v>426</v>
      </c>
      <c r="K73" s="256" t="s">
        <v>416</v>
      </c>
      <c r="L73" s="255">
        <v>1</v>
      </c>
      <c r="M73" s="255" t="s">
        <v>457</v>
      </c>
      <c r="N73" s="257" t="s">
        <v>430</v>
      </c>
      <c r="O73" s="282">
        <v>2440000</v>
      </c>
      <c r="P73" s="258" t="s">
        <v>426</v>
      </c>
    </row>
    <row r="74" spans="1:16" s="236" customFormat="1" ht="16.5" customHeight="1">
      <c r="A74" s="187"/>
      <c r="B74" s="197"/>
      <c r="C74" s="409" t="s">
        <v>361</v>
      </c>
      <c r="D74" s="422">
        <v>10000</v>
      </c>
      <c r="E74" s="411">
        <f>+O74/1000</f>
        <v>7794</v>
      </c>
      <c r="F74" s="411">
        <f>+E74-D74</f>
        <v>-2206</v>
      </c>
      <c r="G74" s="423">
        <f>+F74/D74*100</f>
        <v>-22.06</v>
      </c>
      <c r="H74" s="487"/>
      <c r="I74" s="343" t="s">
        <v>422</v>
      </c>
      <c r="J74" s="344"/>
      <c r="K74" s="246"/>
      <c r="L74" s="245" t="s">
        <v>408</v>
      </c>
      <c r="M74" s="245"/>
      <c r="N74" s="245"/>
      <c r="O74" s="343">
        <v>7794000</v>
      </c>
      <c r="P74" s="207" t="s">
        <v>426</v>
      </c>
    </row>
    <row r="75" spans="1:16" s="236" customFormat="1" ht="16.5" customHeight="1">
      <c r="A75" s="187"/>
      <c r="B75" s="197"/>
      <c r="C75" s="413"/>
      <c r="D75" s="424"/>
      <c r="E75" s="415"/>
      <c r="F75" s="415"/>
      <c r="G75" s="425"/>
      <c r="H75" s="487" t="s">
        <v>378</v>
      </c>
      <c r="I75" s="343">
        <v>1419000</v>
      </c>
      <c r="J75" s="344" t="s">
        <v>426</v>
      </c>
      <c r="K75" s="246" t="s">
        <v>416</v>
      </c>
      <c r="L75" s="245">
        <v>1</v>
      </c>
      <c r="M75" s="245" t="s">
        <v>457</v>
      </c>
      <c r="N75" s="245" t="s">
        <v>430</v>
      </c>
      <c r="O75" s="343">
        <v>1419000</v>
      </c>
      <c r="P75" s="207" t="s">
        <v>426</v>
      </c>
    </row>
    <row r="76" spans="1:16" s="236" customFormat="1" ht="16.5" customHeight="1">
      <c r="A76" s="187"/>
      <c r="B76" s="197"/>
      <c r="C76" s="413"/>
      <c r="D76" s="424"/>
      <c r="E76" s="415"/>
      <c r="F76" s="415"/>
      <c r="G76" s="425"/>
      <c r="H76" s="475" t="s">
        <v>370</v>
      </c>
      <c r="I76" s="343">
        <v>2125000</v>
      </c>
      <c r="J76" s="344" t="s">
        <v>426</v>
      </c>
      <c r="K76" s="256" t="s">
        <v>416</v>
      </c>
      <c r="L76" s="245">
        <v>3</v>
      </c>
      <c r="M76" s="245" t="s">
        <v>429</v>
      </c>
      <c r="N76" s="248" t="s">
        <v>430</v>
      </c>
      <c r="O76" s="343">
        <v>6375000</v>
      </c>
      <c r="P76" s="207" t="s">
        <v>426</v>
      </c>
    </row>
    <row r="77" spans="1:16" s="236" customFormat="1" ht="16.5" customHeight="1">
      <c r="A77" s="187"/>
      <c r="B77" s="197"/>
      <c r="C77" s="489" t="s">
        <v>117</v>
      </c>
      <c r="D77" s="422">
        <v>1000</v>
      </c>
      <c r="E77" s="411">
        <f>+O77/1000</f>
        <v>500</v>
      </c>
      <c r="F77" s="411">
        <f>+E77-D77</f>
        <v>-500</v>
      </c>
      <c r="G77" s="423">
        <f>+F77/D77*100</f>
        <v>-50</v>
      </c>
      <c r="H77" s="490"/>
      <c r="I77" s="194"/>
      <c r="J77" s="287"/>
      <c r="K77" s="214"/>
      <c r="L77" s="195" t="s">
        <v>408</v>
      </c>
      <c r="M77" s="195"/>
      <c r="N77" s="195"/>
      <c r="O77" s="194">
        <v>500000</v>
      </c>
      <c r="P77" s="186" t="s">
        <v>426</v>
      </c>
    </row>
    <row r="78" spans="1:16" s="236" customFormat="1" ht="16.5" customHeight="1">
      <c r="A78" s="275"/>
      <c r="B78" s="324"/>
      <c r="C78" s="491"/>
      <c r="D78" s="428"/>
      <c r="E78" s="420"/>
      <c r="F78" s="420"/>
      <c r="G78" s="429"/>
      <c r="H78" s="488" t="s">
        <v>206</v>
      </c>
      <c r="I78" s="282">
        <v>500000</v>
      </c>
      <c r="J78" s="346" t="s">
        <v>426</v>
      </c>
      <c r="K78" s="256" t="s">
        <v>416</v>
      </c>
      <c r="L78" s="255">
        <v>1</v>
      </c>
      <c r="M78" s="255" t="s">
        <v>429</v>
      </c>
      <c r="N78" s="257" t="s">
        <v>430</v>
      </c>
      <c r="O78" s="282">
        <v>500000</v>
      </c>
      <c r="P78" s="258" t="s">
        <v>426</v>
      </c>
    </row>
    <row r="79" spans="1:16" ht="20.100000000000001" customHeight="1">
      <c r="A79" s="492" t="s">
        <v>456</v>
      </c>
      <c r="B79" s="493" t="s">
        <v>411</v>
      </c>
      <c r="C79" s="494"/>
      <c r="D79" s="495">
        <f>+D80+D91+D100+D123+D149+D156+D162+D170+D175+D185+D190</f>
        <v>1538691</v>
      </c>
      <c r="E79" s="496">
        <f>+E80+E91+E100+E123+E149+E156+E162+E170+E175+E185+E190</f>
        <v>1439645.9339999999</v>
      </c>
      <c r="F79" s="496">
        <f>+E79-D79</f>
        <v>-99045.066000000108</v>
      </c>
      <c r="G79" s="497">
        <f>+F79/D79*100</f>
        <v>-6.436969216041434</v>
      </c>
      <c r="H79" s="438"/>
      <c r="I79" s="282"/>
      <c r="J79" s="346"/>
      <c r="K79" s="255"/>
      <c r="L79" s="255"/>
      <c r="M79" s="255"/>
      <c r="N79" s="255"/>
      <c r="O79" s="282">
        <v>1439645934</v>
      </c>
      <c r="P79" s="258" t="s">
        <v>426</v>
      </c>
    </row>
    <row r="80" spans="1:16" ht="20.100000000000001" customHeight="1">
      <c r="A80" s="402"/>
      <c r="B80" s="498" t="s">
        <v>319</v>
      </c>
      <c r="C80" s="263" t="s">
        <v>412</v>
      </c>
      <c r="D80" s="499">
        <f>SUM(D81:D90)</f>
        <v>161287</v>
      </c>
      <c r="E80" s="499">
        <f>SUM(E81:E90)</f>
        <v>146426.54300000001</v>
      </c>
      <c r="F80" s="500">
        <f>+E80-D80</f>
        <v>-14860.456999999995</v>
      </c>
      <c r="G80" s="484">
        <f>+F80/D80*100</f>
        <v>-9.2136731416667139</v>
      </c>
      <c r="H80" s="479"/>
      <c r="I80" s="355"/>
      <c r="J80" s="228"/>
      <c r="K80" s="229"/>
      <c r="L80" s="353" t="s">
        <v>408</v>
      </c>
      <c r="M80" s="353"/>
      <c r="N80" s="353"/>
      <c r="O80" s="355">
        <v>146426543</v>
      </c>
      <c r="P80" s="269" t="s">
        <v>426</v>
      </c>
    </row>
    <row r="81" spans="1:16" ht="15.95" customHeight="1">
      <c r="A81" s="402"/>
      <c r="B81" s="501" t="s">
        <v>288</v>
      </c>
      <c r="C81" s="467" t="s">
        <v>143</v>
      </c>
      <c r="D81" s="502">
        <v>95715</v>
      </c>
      <c r="E81" s="503">
        <f>+O81/1000</f>
        <v>80654.543000000005</v>
      </c>
      <c r="F81" s="503">
        <f>+E81-D81</f>
        <v>-15060.456999999995</v>
      </c>
      <c r="G81" s="504">
        <f>+F81/D81*100</f>
        <v>-15.734688397847771</v>
      </c>
      <c r="H81" s="448"/>
      <c r="I81" s="215"/>
      <c r="J81" s="287"/>
      <c r="K81" s="287"/>
      <c r="L81" s="196" t="s">
        <v>408</v>
      </c>
      <c r="M81" s="196"/>
      <c r="N81" s="196"/>
      <c r="O81" s="185">
        <v>80654543</v>
      </c>
      <c r="P81" s="186" t="s">
        <v>426</v>
      </c>
    </row>
    <row r="82" spans="1:16" ht="15.95" customHeight="1">
      <c r="A82" s="402"/>
      <c r="B82" s="446"/>
      <c r="C82" s="468"/>
      <c r="D82" s="505"/>
      <c r="E82" s="506"/>
      <c r="F82" s="506"/>
      <c r="G82" s="507"/>
      <c r="H82" s="487" t="s">
        <v>369</v>
      </c>
      <c r="I82" s="244">
        <v>37000000</v>
      </c>
      <c r="J82" s="344" t="s">
        <v>426</v>
      </c>
      <c r="K82" s="246" t="s">
        <v>416</v>
      </c>
      <c r="L82" s="245">
        <v>1</v>
      </c>
      <c r="M82" s="245" t="s">
        <v>429</v>
      </c>
      <c r="N82" s="248" t="s">
        <v>430</v>
      </c>
      <c r="O82" s="244">
        <v>37000000</v>
      </c>
      <c r="P82" s="207" t="s">
        <v>426</v>
      </c>
    </row>
    <row r="83" spans="1:16" ht="15.95" customHeight="1">
      <c r="A83" s="402"/>
      <c r="B83" s="446"/>
      <c r="C83" s="468"/>
      <c r="D83" s="505"/>
      <c r="E83" s="506"/>
      <c r="F83" s="506"/>
      <c r="G83" s="507"/>
      <c r="H83" s="426" t="s">
        <v>71</v>
      </c>
      <c r="I83" s="244">
        <v>600000</v>
      </c>
      <c r="J83" s="344" t="s">
        <v>426</v>
      </c>
      <c r="K83" s="245" t="s">
        <v>416</v>
      </c>
      <c r="L83" s="245">
        <v>2</v>
      </c>
      <c r="M83" s="245" t="s">
        <v>429</v>
      </c>
      <c r="N83" s="248" t="s">
        <v>430</v>
      </c>
      <c r="O83" s="244">
        <v>1200000</v>
      </c>
      <c r="P83" s="207" t="s">
        <v>426</v>
      </c>
    </row>
    <row r="84" spans="1:16" ht="15.95" customHeight="1">
      <c r="A84" s="402"/>
      <c r="B84" s="446"/>
      <c r="C84" s="468"/>
      <c r="D84" s="505"/>
      <c r="E84" s="506"/>
      <c r="F84" s="506"/>
      <c r="G84" s="507"/>
      <c r="H84" s="426" t="s">
        <v>47</v>
      </c>
      <c r="I84" s="244">
        <v>27954543</v>
      </c>
      <c r="J84" s="344" t="s">
        <v>426</v>
      </c>
      <c r="K84" s="245" t="s">
        <v>416</v>
      </c>
      <c r="L84" s="245">
        <v>1</v>
      </c>
      <c r="M84" s="245" t="s">
        <v>402</v>
      </c>
      <c r="N84" s="248" t="s">
        <v>430</v>
      </c>
      <c r="O84" s="244">
        <v>27954543</v>
      </c>
      <c r="P84" s="207" t="s">
        <v>426</v>
      </c>
    </row>
    <row r="85" spans="1:16" ht="15.95" customHeight="1">
      <c r="A85" s="402"/>
      <c r="B85" s="446"/>
      <c r="C85" s="468"/>
      <c r="D85" s="505"/>
      <c r="E85" s="506"/>
      <c r="F85" s="506"/>
      <c r="G85" s="507"/>
      <c r="H85" s="426" t="s">
        <v>386</v>
      </c>
      <c r="I85" s="244">
        <v>500000</v>
      </c>
      <c r="J85" s="344" t="s">
        <v>426</v>
      </c>
      <c r="K85" s="245" t="s">
        <v>416</v>
      </c>
      <c r="L85" s="245">
        <v>1</v>
      </c>
      <c r="M85" s="245" t="s">
        <v>429</v>
      </c>
      <c r="N85" s="248" t="s">
        <v>430</v>
      </c>
      <c r="O85" s="244">
        <v>500000</v>
      </c>
      <c r="P85" s="207" t="s">
        <v>426</v>
      </c>
    </row>
    <row r="86" spans="1:16" ht="15.95" customHeight="1">
      <c r="A86" s="402"/>
      <c r="B86" s="197"/>
      <c r="C86" s="508"/>
      <c r="D86" s="509"/>
      <c r="E86" s="510"/>
      <c r="F86" s="510">
        <f>+E86-D86</f>
        <v>0</v>
      </c>
      <c r="G86" s="511" t="e">
        <f>+F86/D86*100</f>
        <v>#DIV/0!</v>
      </c>
      <c r="H86" s="438" t="s">
        <v>55</v>
      </c>
      <c r="I86" s="254">
        <v>7000000</v>
      </c>
      <c r="J86" s="346" t="s">
        <v>426</v>
      </c>
      <c r="K86" s="255" t="s">
        <v>416</v>
      </c>
      <c r="L86" s="255">
        <v>2</v>
      </c>
      <c r="M86" s="255" t="s">
        <v>429</v>
      </c>
      <c r="N86" s="257" t="s">
        <v>430</v>
      </c>
      <c r="O86" s="254">
        <v>14000000</v>
      </c>
      <c r="P86" s="258" t="s">
        <v>426</v>
      </c>
    </row>
    <row r="87" spans="1:16" ht="15.95" customHeight="1">
      <c r="A87" s="492"/>
      <c r="B87" s="501"/>
      <c r="C87" s="489" t="s">
        <v>60</v>
      </c>
      <c r="D87" s="512">
        <v>65572</v>
      </c>
      <c r="E87" s="513">
        <f>O87/1000</f>
        <v>65772</v>
      </c>
      <c r="F87" s="513">
        <f>+E87-D87</f>
        <v>200</v>
      </c>
      <c r="G87" s="514">
        <f>+F87/D87*100</f>
        <v>0.30500823522235099</v>
      </c>
      <c r="H87" s="427"/>
      <c r="I87" s="215"/>
      <c r="J87" s="287"/>
      <c r="K87" s="214"/>
      <c r="L87" s="196" t="s">
        <v>408</v>
      </c>
      <c r="M87" s="196"/>
      <c r="N87" s="196"/>
      <c r="O87" s="215">
        <v>65772000</v>
      </c>
      <c r="P87" s="186" t="s">
        <v>426</v>
      </c>
    </row>
    <row r="88" spans="1:16" ht="15.95" customHeight="1">
      <c r="A88" s="492"/>
      <c r="B88" s="501"/>
      <c r="C88" s="515"/>
      <c r="D88" s="516"/>
      <c r="E88" s="517"/>
      <c r="F88" s="517">
        <f>+E88-D88</f>
        <v>0</v>
      </c>
      <c r="G88" s="518" t="e">
        <f>+F88/D88*100</f>
        <v>#DIV/0!</v>
      </c>
      <c r="H88" s="426" t="s">
        <v>121</v>
      </c>
      <c r="I88" s="244">
        <v>65272000</v>
      </c>
      <c r="J88" s="344" t="s">
        <v>426</v>
      </c>
      <c r="K88" s="246" t="s">
        <v>416</v>
      </c>
      <c r="L88" s="245">
        <v>1</v>
      </c>
      <c r="M88" s="245" t="s">
        <v>429</v>
      </c>
      <c r="N88" s="245" t="s">
        <v>430</v>
      </c>
      <c r="O88" s="244">
        <v>65272000</v>
      </c>
      <c r="P88" s="207" t="s">
        <v>426</v>
      </c>
    </row>
    <row r="89" spans="1:16" ht="15.95" customHeight="1">
      <c r="A89" s="492"/>
      <c r="B89" s="519"/>
      <c r="C89" s="515"/>
      <c r="D89" s="516"/>
      <c r="E89" s="517"/>
      <c r="F89" s="517"/>
      <c r="G89" s="518"/>
      <c r="H89" s="426" t="s">
        <v>391</v>
      </c>
      <c r="I89" s="244">
        <v>100000</v>
      </c>
      <c r="J89" s="344" t="s">
        <v>426</v>
      </c>
      <c r="K89" s="246" t="s">
        <v>416</v>
      </c>
      <c r="L89" s="245">
        <v>1</v>
      </c>
      <c r="M89" s="245" t="s">
        <v>429</v>
      </c>
      <c r="N89" s="520" t="s">
        <v>430</v>
      </c>
      <c r="O89" s="244">
        <v>100000</v>
      </c>
      <c r="P89" s="207" t="s">
        <v>426</v>
      </c>
    </row>
    <row r="90" spans="1:16" ht="15.95" customHeight="1">
      <c r="A90" s="492"/>
      <c r="B90" s="519"/>
      <c r="C90" s="515"/>
      <c r="D90" s="516"/>
      <c r="E90" s="517"/>
      <c r="F90" s="517"/>
      <c r="G90" s="518"/>
      <c r="H90" s="426" t="s">
        <v>387</v>
      </c>
      <c r="I90" s="244">
        <v>200000</v>
      </c>
      <c r="J90" s="344" t="s">
        <v>426</v>
      </c>
      <c r="K90" s="246" t="s">
        <v>416</v>
      </c>
      <c r="L90" s="245">
        <v>2</v>
      </c>
      <c r="M90" s="245" t="s">
        <v>429</v>
      </c>
      <c r="N90" s="520" t="s">
        <v>430</v>
      </c>
      <c r="O90" s="244">
        <v>400000</v>
      </c>
      <c r="P90" s="207" t="s">
        <v>426</v>
      </c>
    </row>
    <row r="91" spans="1:16" ht="20.100000000000001" customHeight="1">
      <c r="A91" s="492" t="s">
        <v>456</v>
      </c>
      <c r="B91" s="177" t="s">
        <v>261</v>
      </c>
      <c r="C91" s="521" t="s">
        <v>364</v>
      </c>
      <c r="D91" s="482">
        <f>SUM(D92)</f>
        <v>157200</v>
      </c>
      <c r="E91" s="500">
        <f>O91/1000</f>
        <v>143200</v>
      </c>
      <c r="F91" s="500">
        <f>+E91-D91</f>
        <v>-14000</v>
      </c>
      <c r="G91" s="484">
        <f t="shared" ref="G91:G96" si="4">+F91/D91*100</f>
        <v>-8.9058524173027998</v>
      </c>
      <c r="H91" s="522"/>
      <c r="I91" s="355"/>
      <c r="J91" s="228"/>
      <c r="K91" s="228"/>
      <c r="L91" s="353"/>
      <c r="M91" s="353"/>
      <c r="N91" s="353"/>
      <c r="O91" s="268">
        <v>143200000</v>
      </c>
      <c r="P91" s="269" t="s">
        <v>426</v>
      </c>
    </row>
    <row r="92" spans="1:16" ht="16.149999999999999" customHeight="1">
      <c r="A92" s="492"/>
      <c r="B92" s="188"/>
      <c r="C92" s="489" t="s">
        <v>177</v>
      </c>
      <c r="D92" s="411">
        <v>157200</v>
      </c>
      <c r="E92" s="411">
        <f>O92/1000</f>
        <v>143200</v>
      </c>
      <c r="F92" s="411">
        <f>E92-D92</f>
        <v>-14000</v>
      </c>
      <c r="G92" s="412">
        <f t="shared" si="4"/>
        <v>-8.9058524173027998</v>
      </c>
      <c r="H92" s="427"/>
      <c r="I92" s="194"/>
      <c r="J92" s="287"/>
      <c r="K92" s="287"/>
      <c r="L92" s="196" t="s">
        <v>408</v>
      </c>
      <c r="M92" s="196"/>
      <c r="N92" s="196"/>
      <c r="O92" s="185">
        <v>143200000</v>
      </c>
      <c r="P92" s="186" t="s">
        <v>426</v>
      </c>
    </row>
    <row r="93" spans="1:16" ht="16.149999999999999" customHeight="1">
      <c r="A93" s="492"/>
      <c r="B93" s="188"/>
      <c r="C93" s="515"/>
      <c r="D93" s="415"/>
      <c r="E93" s="415"/>
      <c r="F93" s="415"/>
      <c r="G93" s="416" t="e">
        <f t="shared" si="4"/>
        <v>#DIV/0!</v>
      </c>
      <c r="H93" s="523" t="s">
        <v>400</v>
      </c>
      <c r="I93" s="524">
        <v>300000</v>
      </c>
      <c r="J93" s="525" t="s">
        <v>426</v>
      </c>
      <c r="K93" s="526" t="s">
        <v>416</v>
      </c>
      <c r="L93" s="527">
        <v>2</v>
      </c>
      <c r="M93" s="527" t="s">
        <v>429</v>
      </c>
      <c r="N93" s="527" t="s">
        <v>430</v>
      </c>
      <c r="O93" s="528">
        <v>600000</v>
      </c>
      <c r="P93" s="207" t="s">
        <v>426</v>
      </c>
    </row>
    <row r="94" spans="1:16" ht="16.149999999999999" customHeight="1">
      <c r="A94" s="492"/>
      <c r="B94" s="188"/>
      <c r="C94" s="515"/>
      <c r="D94" s="415"/>
      <c r="E94" s="415"/>
      <c r="F94" s="415"/>
      <c r="G94" s="416" t="e">
        <f t="shared" si="4"/>
        <v>#DIV/0!</v>
      </c>
      <c r="H94" s="523" t="s">
        <v>336</v>
      </c>
      <c r="I94" s="524">
        <v>3000000</v>
      </c>
      <c r="J94" s="525" t="s">
        <v>426</v>
      </c>
      <c r="K94" s="526" t="s">
        <v>416</v>
      </c>
      <c r="L94" s="527">
        <v>2</v>
      </c>
      <c r="M94" s="527" t="s">
        <v>429</v>
      </c>
      <c r="N94" s="527" t="s">
        <v>430</v>
      </c>
      <c r="O94" s="528">
        <v>6000000</v>
      </c>
      <c r="P94" s="207" t="s">
        <v>426</v>
      </c>
    </row>
    <row r="95" spans="1:16" ht="16.149999999999999" customHeight="1">
      <c r="A95" s="492"/>
      <c r="B95" s="188"/>
      <c r="C95" s="515"/>
      <c r="D95" s="415"/>
      <c r="E95" s="415"/>
      <c r="F95" s="415"/>
      <c r="G95" s="416" t="e">
        <f t="shared" si="4"/>
        <v>#DIV/0!</v>
      </c>
      <c r="H95" s="523" t="s">
        <v>397</v>
      </c>
      <c r="I95" s="524">
        <v>15600000</v>
      </c>
      <c r="J95" s="525" t="s">
        <v>426</v>
      </c>
      <c r="K95" s="526" t="s">
        <v>416</v>
      </c>
      <c r="L95" s="527">
        <v>4</v>
      </c>
      <c r="M95" s="527" t="s">
        <v>429</v>
      </c>
      <c r="N95" s="529" t="s">
        <v>430</v>
      </c>
      <c r="O95" s="528">
        <v>62400000</v>
      </c>
      <c r="P95" s="530" t="s">
        <v>426</v>
      </c>
    </row>
    <row r="96" spans="1:16" ht="16.149999999999999" customHeight="1">
      <c r="A96" s="492"/>
      <c r="B96" s="188"/>
      <c r="C96" s="515"/>
      <c r="D96" s="415"/>
      <c r="E96" s="415"/>
      <c r="F96" s="415"/>
      <c r="G96" s="531" t="e">
        <f t="shared" si="4"/>
        <v>#DIV/0!</v>
      </c>
      <c r="H96" s="523" t="s">
        <v>398</v>
      </c>
      <c r="I96" s="524">
        <v>21500000</v>
      </c>
      <c r="J96" s="525" t="s">
        <v>426</v>
      </c>
      <c r="K96" s="526" t="s">
        <v>416</v>
      </c>
      <c r="L96" s="527">
        <v>2</v>
      </c>
      <c r="M96" s="527" t="s">
        <v>429</v>
      </c>
      <c r="N96" s="529" t="s">
        <v>430</v>
      </c>
      <c r="O96" s="528">
        <v>43000000</v>
      </c>
      <c r="P96" s="530" t="s">
        <v>426</v>
      </c>
    </row>
    <row r="97" spans="1:16" ht="16.149999999999999" customHeight="1">
      <c r="A97" s="492"/>
      <c r="B97" s="188"/>
      <c r="C97" s="515"/>
      <c r="D97" s="415"/>
      <c r="E97" s="415"/>
      <c r="F97" s="415"/>
      <c r="G97" s="531"/>
      <c r="H97" s="523" t="s">
        <v>331</v>
      </c>
      <c r="I97" s="524">
        <v>18000000</v>
      </c>
      <c r="J97" s="525" t="s">
        <v>426</v>
      </c>
      <c r="K97" s="526" t="s">
        <v>416</v>
      </c>
      <c r="L97" s="527">
        <v>1</v>
      </c>
      <c r="M97" s="527" t="s">
        <v>429</v>
      </c>
      <c r="N97" s="529" t="s">
        <v>430</v>
      </c>
      <c r="O97" s="528">
        <v>18000000</v>
      </c>
      <c r="P97" s="530" t="s">
        <v>426</v>
      </c>
    </row>
    <row r="98" spans="1:16" ht="16.149999999999999" customHeight="1">
      <c r="A98" s="492"/>
      <c r="B98" s="188"/>
      <c r="C98" s="515"/>
      <c r="D98" s="415"/>
      <c r="E98" s="415"/>
      <c r="F98" s="415"/>
      <c r="G98" s="531" t="e">
        <f>+F98/D98*100</f>
        <v>#DIV/0!</v>
      </c>
      <c r="H98" s="523" t="s">
        <v>340</v>
      </c>
      <c r="I98" s="524">
        <v>3300000</v>
      </c>
      <c r="J98" s="525" t="s">
        <v>426</v>
      </c>
      <c r="K98" s="526" t="s">
        <v>416</v>
      </c>
      <c r="L98" s="527">
        <v>4</v>
      </c>
      <c r="M98" s="527" t="s">
        <v>429</v>
      </c>
      <c r="N98" s="529" t="s">
        <v>430</v>
      </c>
      <c r="O98" s="528">
        <v>13200000</v>
      </c>
      <c r="P98" s="207" t="s">
        <v>426</v>
      </c>
    </row>
    <row r="99" spans="1:16" ht="16.149999999999999" customHeight="1">
      <c r="A99" s="492"/>
      <c r="B99" s="188"/>
      <c r="C99" s="491"/>
      <c r="D99" s="420"/>
      <c r="E99" s="420"/>
      <c r="F99" s="420"/>
      <c r="G99" s="421" t="e">
        <f>+F99/D99*100</f>
        <v>#DIV/0!</v>
      </c>
      <c r="H99" s="532" t="s">
        <v>333</v>
      </c>
      <c r="I99" s="533">
        <v>0</v>
      </c>
      <c r="J99" s="534" t="s">
        <v>426</v>
      </c>
      <c r="K99" s="535" t="s">
        <v>416</v>
      </c>
      <c r="L99" s="536">
        <v>0</v>
      </c>
      <c r="M99" s="536" t="s">
        <v>429</v>
      </c>
      <c r="N99" s="537" t="s">
        <v>430</v>
      </c>
      <c r="O99" s="538">
        <v>0</v>
      </c>
      <c r="P99" s="258" t="s">
        <v>426</v>
      </c>
    </row>
    <row r="100" spans="1:16" ht="20.100000000000001" customHeight="1">
      <c r="A100" s="492"/>
      <c r="B100" s="539" t="s">
        <v>153</v>
      </c>
      <c r="C100" s="540" t="s">
        <v>412</v>
      </c>
      <c r="D100" s="541">
        <f>SUM(D101:D121)</f>
        <v>383636</v>
      </c>
      <c r="E100" s="542">
        <f>O100/1000</f>
        <v>291456.511</v>
      </c>
      <c r="F100" s="542">
        <f>E100-D100</f>
        <v>-92179.489000000001</v>
      </c>
      <c r="G100" s="543">
        <f>F100/D100*100</f>
        <v>-24.02785166147077</v>
      </c>
      <c r="H100" s="308"/>
      <c r="I100" s="244"/>
      <c r="J100" s="344"/>
      <c r="K100" s="246"/>
      <c r="L100" s="544"/>
      <c r="M100" s="544"/>
      <c r="N100" s="544"/>
      <c r="O100" s="244">
        <v>291456511</v>
      </c>
      <c r="P100" s="258" t="s">
        <v>426</v>
      </c>
    </row>
    <row r="101" spans="1:16" ht="15.95" customHeight="1">
      <c r="A101" s="402"/>
      <c r="B101" s="519" t="s">
        <v>170</v>
      </c>
      <c r="C101" s="409" t="s">
        <v>270</v>
      </c>
      <c r="D101" s="545">
        <v>100</v>
      </c>
      <c r="E101" s="513">
        <f>O101/1000</f>
        <v>10</v>
      </c>
      <c r="F101" s="513">
        <f>E101-D101</f>
        <v>-90</v>
      </c>
      <c r="G101" s="546">
        <f>+F101/D101*100</f>
        <v>-90</v>
      </c>
      <c r="H101" s="448"/>
      <c r="I101" s="215"/>
      <c r="J101" s="287"/>
      <c r="K101" s="214"/>
      <c r="L101" s="196" t="s">
        <v>408</v>
      </c>
      <c r="M101" s="196"/>
      <c r="N101" s="196"/>
      <c r="O101" s="215">
        <v>10000</v>
      </c>
      <c r="P101" s="186" t="s">
        <v>426</v>
      </c>
    </row>
    <row r="102" spans="1:16" ht="15.95" customHeight="1">
      <c r="A102" s="402"/>
      <c r="B102" s="547"/>
      <c r="C102" s="413"/>
      <c r="D102" s="548"/>
      <c r="E102" s="517"/>
      <c r="F102" s="517"/>
      <c r="G102" s="549"/>
      <c r="H102" s="308" t="s">
        <v>78</v>
      </c>
      <c r="I102" s="244">
        <v>10000</v>
      </c>
      <c r="J102" s="344" t="s">
        <v>426</v>
      </c>
      <c r="K102" s="246" t="s">
        <v>416</v>
      </c>
      <c r="L102" s="245">
        <v>1</v>
      </c>
      <c r="M102" s="245" t="s">
        <v>429</v>
      </c>
      <c r="N102" s="248" t="s">
        <v>430</v>
      </c>
      <c r="O102" s="244">
        <v>10000</v>
      </c>
      <c r="P102" s="207" t="s">
        <v>426</v>
      </c>
    </row>
    <row r="103" spans="1:16" ht="15.95" customHeight="1">
      <c r="A103" s="402"/>
      <c r="B103" s="197"/>
      <c r="C103" s="409" t="s">
        <v>308</v>
      </c>
      <c r="D103" s="512">
        <v>300</v>
      </c>
      <c r="E103" s="513">
        <f>+O103/1000</f>
        <v>210</v>
      </c>
      <c r="F103" s="513">
        <f>+E103-D103</f>
        <v>-90</v>
      </c>
      <c r="G103" s="546">
        <f>+F103/D103*100</f>
        <v>-30</v>
      </c>
      <c r="H103" s="448"/>
      <c r="I103" s="215"/>
      <c r="J103" s="287"/>
      <c r="K103" s="214"/>
      <c r="L103" s="196" t="s">
        <v>408</v>
      </c>
      <c r="M103" s="196"/>
      <c r="N103" s="196"/>
      <c r="O103" s="215">
        <v>210000</v>
      </c>
      <c r="P103" s="186" t="s">
        <v>426</v>
      </c>
    </row>
    <row r="104" spans="1:16" ht="15.95" customHeight="1">
      <c r="A104" s="402"/>
      <c r="B104" s="197"/>
      <c r="C104" s="418"/>
      <c r="D104" s="550"/>
      <c r="E104" s="551"/>
      <c r="F104" s="551"/>
      <c r="G104" s="552"/>
      <c r="H104" s="454" t="s">
        <v>4</v>
      </c>
      <c r="I104" s="254">
        <v>30000</v>
      </c>
      <c r="J104" s="346" t="s">
        <v>426</v>
      </c>
      <c r="K104" s="256" t="s">
        <v>416</v>
      </c>
      <c r="L104" s="255">
        <v>7</v>
      </c>
      <c r="M104" s="255" t="s">
        <v>429</v>
      </c>
      <c r="N104" s="257" t="s">
        <v>430</v>
      </c>
      <c r="O104" s="254">
        <v>210000</v>
      </c>
      <c r="P104" s="258" t="s">
        <v>426</v>
      </c>
    </row>
    <row r="105" spans="1:16" ht="15.95" customHeight="1">
      <c r="A105" s="402"/>
      <c r="B105" s="547"/>
      <c r="C105" s="489" t="s">
        <v>115</v>
      </c>
      <c r="D105" s="512">
        <v>26159</v>
      </c>
      <c r="E105" s="513">
        <f>O105/1000</f>
        <v>26159.208999999999</v>
      </c>
      <c r="F105" s="513">
        <f>E105-D105</f>
        <v>0.20899999999892316</v>
      </c>
      <c r="G105" s="546">
        <f>F105/D105*100</f>
        <v>7.9896020489668245E-4</v>
      </c>
      <c r="H105" s="308"/>
      <c r="I105" s="244"/>
      <c r="J105" s="344"/>
      <c r="K105" s="246"/>
      <c r="L105" s="333" t="s">
        <v>408</v>
      </c>
      <c r="M105" s="333"/>
      <c r="N105" s="333"/>
      <c r="O105" s="244">
        <v>26159209</v>
      </c>
      <c r="P105" s="207" t="s">
        <v>426</v>
      </c>
    </row>
    <row r="106" spans="1:16" ht="15.95" customHeight="1">
      <c r="A106" s="402"/>
      <c r="B106" s="547"/>
      <c r="C106" s="515"/>
      <c r="D106" s="516"/>
      <c r="E106" s="517"/>
      <c r="F106" s="517"/>
      <c r="G106" s="549"/>
      <c r="H106" s="308" t="s">
        <v>305</v>
      </c>
      <c r="I106" s="244">
        <v>1166429</v>
      </c>
      <c r="J106" s="344" t="s">
        <v>426</v>
      </c>
      <c r="K106" s="246" t="s">
        <v>416</v>
      </c>
      <c r="L106" s="245">
        <v>7</v>
      </c>
      <c r="M106" s="245" t="s">
        <v>402</v>
      </c>
      <c r="N106" s="248" t="s">
        <v>430</v>
      </c>
      <c r="O106" s="553">
        <v>8165000</v>
      </c>
      <c r="P106" s="207" t="s">
        <v>426</v>
      </c>
    </row>
    <row r="107" spans="1:16" ht="15.95" customHeight="1">
      <c r="A107" s="402"/>
      <c r="B107" s="547"/>
      <c r="C107" s="515"/>
      <c r="D107" s="516"/>
      <c r="E107" s="517"/>
      <c r="F107" s="517"/>
      <c r="G107" s="549"/>
      <c r="H107" s="308" t="s">
        <v>277</v>
      </c>
      <c r="I107" s="244">
        <v>964286</v>
      </c>
      <c r="J107" s="344" t="s">
        <v>426</v>
      </c>
      <c r="K107" s="246" t="s">
        <v>416</v>
      </c>
      <c r="L107" s="245">
        <v>7</v>
      </c>
      <c r="M107" s="245" t="s">
        <v>402</v>
      </c>
      <c r="N107" s="248" t="s">
        <v>430</v>
      </c>
      <c r="O107" s="553">
        <v>6750000</v>
      </c>
      <c r="P107" s="207" t="s">
        <v>426</v>
      </c>
    </row>
    <row r="108" spans="1:16" ht="15.95" customHeight="1">
      <c r="A108" s="402"/>
      <c r="B108" s="547"/>
      <c r="C108" s="515"/>
      <c r="D108" s="516"/>
      <c r="E108" s="517"/>
      <c r="F108" s="517"/>
      <c r="G108" s="549"/>
      <c r="H108" s="308" t="s">
        <v>384</v>
      </c>
      <c r="I108" s="244">
        <v>240052</v>
      </c>
      <c r="J108" s="344" t="s">
        <v>426</v>
      </c>
      <c r="K108" s="246" t="s">
        <v>416</v>
      </c>
      <c r="L108" s="245">
        <v>4</v>
      </c>
      <c r="M108" s="245" t="s">
        <v>429</v>
      </c>
      <c r="N108" s="248" t="s">
        <v>430</v>
      </c>
      <c r="O108" s="553">
        <v>960209</v>
      </c>
      <c r="P108" s="207" t="s">
        <v>426</v>
      </c>
    </row>
    <row r="109" spans="1:16" ht="15.95" customHeight="1">
      <c r="A109" s="402"/>
      <c r="B109" s="547"/>
      <c r="C109" s="515"/>
      <c r="D109" s="516"/>
      <c r="E109" s="517"/>
      <c r="F109" s="517"/>
      <c r="G109" s="549"/>
      <c r="H109" s="308" t="s">
        <v>259</v>
      </c>
      <c r="I109" s="244">
        <v>2800000</v>
      </c>
      <c r="J109" s="344" t="s">
        <v>426</v>
      </c>
      <c r="K109" s="246" t="s">
        <v>416</v>
      </c>
      <c r="L109" s="245">
        <v>1</v>
      </c>
      <c r="M109" s="245" t="s">
        <v>429</v>
      </c>
      <c r="N109" s="248" t="s">
        <v>430</v>
      </c>
      <c r="O109" s="553">
        <v>2800000</v>
      </c>
      <c r="P109" s="207" t="s">
        <v>426</v>
      </c>
    </row>
    <row r="110" spans="1:16" ht="15.95" customHeight="1">
      <c r="A110" s="402"/>
      <c r="B110" s="547"/>
      <c r="C110" s="491"/>
      <c r="D110" s="550"/>
      <c r="E110" s="551"/>
      <c r="F110" s="551"/>
      <c r="G110" s="552"/>
      <c r="H110" s="308" t="s">
        <v>73</v>
      </c>
      <c r="I110" s="244">
        <v>1069143</v>
      </c>
      <c r="J110" s="344" t="s">
        <v>426</v>
      </c>
      <c r="K110" s="246" t="s">
        <v>416</v>
      </c>
      <c r="L110" s="245">
        <v>7</v>
      </c>
      <c r="M110" s="245" t="s">
        <v>402</v>
      </c>
      <c r="N110" s="248" t="s">
        <v>430</v>
      </c>
      <c r="O110" s="553">
        <v>7484000</v>
      </c>
      <c r="P110" s="207" t="s">
        <v>426</v>
      </c>
    </row>
    <row r="111" spans="1:16" ht="15.95" customHeight="1">
      <c r="A111" s="402"/>
      <c r="B111" s="547"/>
      <c r="C111" s="489" t="s">
        <v>395</v>
      </c>
      <c r="D111" s="554">
        <v>10000</v>
      </c>
      <c r="E111" s="513">
        <v>10000</v>
      </c>
      <c r="F111" s="513">
        <f>+E111-D111</f>
        <v>0</v>
      </c>
      <c r="G111" s="546">
        <f>+F111/D111*100</f>
        <v>0</v>
      </c>
      <c r="H111" s="427"/>
      <c r="I111" s="215"/>
      <c r="J111" s="287"/>
      <c r="K111" s="214"/>
      <c r="L111" s="195"/>
      <c r="M111" s="195" t="s">
        <v>408</v>
      </c>
      <c r="N111" s="348"/>
      <c r="O111" s="555">
        <v>10000000</v>
      </c>
      <c r="P111" s="186" t="s">
        <v>426</v>
      </c>
    </row>
    <row r="112" spans="1:16" ht="15.95" customHeight="1">
      <c r="A112" s="402"/>
      <c r="B112" s="547"/>
      <c r="C112" s="556"/>
      <c r="D112" s="554"/>
      <c r="E112" s="557"/>
      <c r="F112" s="557"/>
      <c r="G112" s="557"/>
      <c r="H112" s="438" t="s">
        <v>92</v>
      </c>
      <c r="I112" s="254">
        <v>2500000</v>
      </c>
      <c r="J112" s="346" t="s">
        <v>426</v>
      </c>
      <c r="K112" s="246" t="s">
        <v>416</v>
      </c>
      <c r="L112" s="245">
        <v>4</v>
      </c>
      <c r="M112" s="245" t="s">
        <v>402</v>
      </c>
      <c r="N112" s="248" t="s">
        <v>430</v>
      </c>
      <c r="O112" s="558">
        <v>10000000</v>
      </c>
      <c r="P112" s="258" t="s">
        <v>426</v>
      </c>
    </row>
    <row r="113" spans="1:16" ht="15.95" customHeight="1">
      <c r="A113" s="402"/>
      <c r="B113" s="547"/>
      <c r="C113" s="559" t="s">
        <v>99</v>
      </c>
      <c r="D113" s="560">
        <v>50000</v>
      </c>
      <c r="E113" s="561">
        <f>+O113/1000</f>
        <v>50000</v>
      </c>
      <c r="F113" s="561">
        <f>+E113-D113</f>
        <v>0</v>
      </c>
      <c r="G113" s="514">
        <f>+F113/D113*100</f>
        <v>0</v>
      </c>
      <c r="H113" s="427"/>
      <c r="I113" s="215"/>
      <c r="J113" s="287"/>
      <c r="K113" s="214"/>
      <c r="L113" s="196" t="s">
        <v>408</v>
      </c>
      <c r="M113" s="196"/>
      <c r="N113" s="196"/>
      <c r="O113" s="215">
        <v>50000000</v>
      </c>
      <c r="P113" s="186" t="s">
        <v>426</v>
      </c>
    </row>
    <row r="114" spans="1:16" ht="15.95" customHeight="1">
      <c r="A114" s="402"/>
      <c r="B114" s="547"/>
      <c r="C114" s="562"/>
      <c r="D114" s="560"/>
      <c r="E114" s="561"/>
      <c r="F114" s="561"/>
      <c r="G114" s="563"/>
      <c r="H114" s="438" t="s">
        <v>109</v>
      </c>
      <c r="I114" s="254">
        <v>2500000</v>
      </c>
      <c r="J114" s="346" t="s">
        <v>426</v>
      </c>
      <c r="K114" s="256" t="s">
        <v>416</v>
      </c>
      <c r="L114" s="255">
        <v>20</v>
      </c>
      <c r="M114" s="255" t="s">
        <v>429</v>
      </c>
      <c r="N114" s="257" t="s">
        <v>430</v>
      </c>
      <c r="O114" s="254">
        <v>50000000</v>
      </c>
      <c r="P114" s="258" t="s">
        <v>426</v>
      </c>
    </row>
    <row r="115" spans="1:16" ht="15.95" customHeight="1">
      <c r="A115" s="492"/>
      <c r="B115" s="519"/>
      <c r="C115" s="564" t="s">
        <v>120</v>
      </c>
      <c r="D115" s="512">
        <v>150000</v>
      </c>
      <c r="E115" s="513">
        <f>O115/1000</f>
        <v>108000</v>
      </c>
      <c r="F115" s="565">
        <f>E115-D115</f>
        <v>-42000</v>
      </c>
      <c r="G115" s="546">
        <f>+F115/D115*100</f>
        <v>-28.000000000000004</v>
      </c>
      <c r="H115" s="566"/>
      <c r="I115" s="287"/>
      <c r="J115" s="287"/>
      <c r="K115" s="287"/>
      <c r="L115" s="196" t="s">
        <v>408</v>
      </c>
      <c r="M115" s="196"/>
      <c r="N115" s="196"/>
      <c r="O115" s="185">
        <v>108000000</v>
      </c>
      <c r="P115" s="186" t="s">
        <v>426</v>
      </c>
    </row>
    <row r="116" spans="1:16" ht="15.95" customHeight="1">
      <c r="A116" s="492"/>
      <c r="B116" s="519"/>
      <c r="C116" s="567"/>
      <c r="D116" s="516"/>
      <c r="E116" s="517"/>
      <c r="F116" s="568"/>
      <c r="G116" s="549"/>
      <c r="H116" s="569" t="s">
        <v>326</v>
      </c>
      <c r="I116" s="244">
        <v>3000000</v>
      </c>
      <c r="J116" s="344" t="s">
        <v>426</v>
      </c>
      <c r="K116" s="246" t="s">
        <v>416</v>
      </c>
      <c r="L116" s="245">
        <v>30</v>
      </c>
      <c r="M116" s="245" t="s">
        <v>429</v>
      </c>
      <c r="N116" s="248" t="s">
        <v>430</v>
      </c>
      <c r="O116" s="244">
        <v>90000000</v>
      </c>
      <c r="P116" s="207" t="s">
        <v>426</v>
      </c>
    </row>
    <row r="117" spans="1:16" ht="15.95" customHeight="1">
      <c r="A117" s="492"/>
      <c r="B117" s="519"/>
      <c r="C117" s="570"/>
      <c r="D117" s="550"/>
      <c r="E117" s="551"/>
      <c r="F117" s="571"/>
      <c r="G117" s="552"/>
      <c r="H117" s="346" t="s">
        <v>50</v>
      </c>
      <c r="I117" s="254">
        <v>3000000</v>
      </c>
      <c r="J117" s="346" t="s">
        <v>426</v>
      </c>
      <c r="K117" s="256" t="s">
        <v>416</v>
      </c>
      <c r="L117" s="255">
        <v>6</v>
      </c>
      <c r="M117" s="255" t="s">
        <v>429</v>
      </c>
      <c r="N117" s="257" t="s">
        <v>430</v>
      </c>
      <c r="O117" s="254">
        <v>18000000</v>
      </c>
      <c r="P117" s="207" t="s">
        <v>426</v>
      </c>
    </row>
    <row r="118" spans="1:16" ht="15.95" customHeight="1">
      <c r="A118" s="572"/>
      <c r="B118" s="519"/>
      <c r="C118" s="489" t="s">
        <v>80</v>
      </c>
      <c r="D118" s="513">
        <v>50000</v>
      </c>
      <c r="E118" s="513">
        <f>O118/1000</f>
        <v>0</v>
      </c>
      <c r="F118" s="513">
        <f>+E118-D118</f>
        <v>-50000</v>
      </c>
      <c r="G118" s="546">
        <f>+F118/D118*100</f>
        <v>-100</v>
      </c>
      <c r="H118" s="573"/>
      <c r="I118" s="574"/>
      <c r="J118" s="575"/>
      <c r="K118" s="576"/>
      <c r="L118" s="577" t="s">
        <v>408</v>
      </c>
      <c r="M118" s="577"/>
      <c r="N118" s="577"/>
      <c r="O118" s="574">
        <v>0</v>
      </c>
      <c r="P118" s="578" t="s">
        <v>426</v>
      </c>
    </row>
    <row r="119" spans="1:16" ht="15.95" customHeight="1">
      <c r="A119" s="572"/>
      <c r="B119" s="519"/>
      <c r="C119" s="418"/>
      <c r="D119" s="551"/>
      <c r="E119" s="551"/>
      <c r="F119" s="551"/>
      <c r="G119" s="552"/>
      <c r="H119" s="579" t="s">
        <v>381</v>
      </c>
      <c r="I119" s="580">
        <v>0</v>
      </c>
      <c r="J119" s="581" t="s">
        <v>426</v>
      </c>
      <c r="K119" s="582" t="s">
        <v>416</v>
      </c>
      <c r="L119" s="583"/>
      <c r="M119" s="583" t="s">
        <v>429</v>
      </c>
      <c r="N119" s="584" t="s">
        <v>430</v>
      </c>
      <c r="O119" s="580">
        <v>0</v>
      </c>
      <c r="P119" s="585" t="s">
        <v>426</v>
      </c>
    </row>
    <row r="120" spans="1:16" ht="15.95" customHeight="1">
      <c r="A120" s="586"/>
      <c r="B120" s="587"/>
      <c r="C120" s="409" t="s">
        <v>199</v>
      </c>
      <c r="D120" s="512">
        <v>97077</v>
      </c>
      <c r="E120" s="513">
        <f>(O120/1000)</f>
        <v>97077.301999999996</v>
      </c>
      <c r="F120" s="513">
        <f>E120-D120</f>
        <v>0.30199999999604188</v>
      </c>
      <c r="G120" s="546">
        <f>F120/D120*100</f>
        <v>3.1109325586497507E-4</v>
      </c>
      <c r="H120" s="588"/>
      <c r="I120" s="215"/>
      <c r="J120" s="287"/>
      <c r="K120" s="214"/>
      <c r="L120" s="196" t="s">
        <v>408</v>
      </c>
      <c r="M120" s="196"/>
      <c r="N120" s="196"/>
      <c r="O120" s="215">
        <v>97077302</v>
      </c>
      <c r="P120" s="186" t="s">
        <v>426</v>
      </c>
    </row>
    <row r="121" spans="1:16" ht="15.95" customHeight="1">
      <c r="A121" s="402"/>
      <c r="B121" s="589"/>
      <c r="C121" s="413"/>
      <c r="D121" s="516"/>
      <c r="E121" s="517"/>
      <c r="F121" s="517"/>
      <c r="G121" s="549"/>
      <c r="H121" s="426" t="s">
        <v>93</v>
      </c>
      <c r="I121" s="244">
        <v>75022302</v>
      </c>
      <c r="J121" s="344" t="s">
        <v>426</v>
      </c>
      <c r="K121" s="246" t="s">
        <v>416</v>
      </c>
      <c r="L121" s="245">
        <v>1</v>
      </c>
      <c r="M121" s="245" t="s">
        <v>429</v>
      </c>
      <c r="N121" s="248" t="s">
        <v>439</v>
      </c>
      <c r="O121" s="244">
        <v>75022302</v>
      </c>
      <c r="P121" s="207" t="s">
        <v>426</v>
      </c>
    </row>
    <row r="122" spans="1:16" ht="15.95" customHeight="1">
      <c r="A122" s="402"/>
      <c r="B122" s="587"/>
      <c r="C122" s="418"/>
      <c r="D122" s="550"/>
      <c r="E122" s="551"/>
      <c r="F122" s="551"/>
      <c r="G122" s="552"/>
      <c r="H122" s="438" t="s">
        <v>393</v>
      </c>
      <c r="I122" s="254">
        <v>22055000</v>
      </c>
      <c r="J122" s="346" t="s">
        <v>426</v>
      </c>
      <c r="K122" s="256" t="s">
        <v>416</v>
      </c>
      <c r="L122" s="255">
        <v>1</v>
      </c>
      <c r="M122" s="255" t="s">
        <v>429</v>
      </c>
      <c r="N122" s="257" t="s">
        <v>439</v>
      </c>
      <c r="O122" s="254">
        <v>22055000</v>
      </c>
      <c r="P122" s="258" t="s">
        <v>426</v>
      </c>
    </row>
    <row r="123" spans="1:16" ht="20.100000000000001" customHeight="1">
      <c r="A123" s="590"/>
      <c r="B123" s="539" t="s">
        <v>268</v>
      </c>
      <c r="C123" s="263" t="s">
        <v>412</v>
      </c>
      <c r="D123" s="500">
        <f>SUM(D124:D148)</f>
        <v>310800</v>
      </c>
      <c r="E123" s="500">
        <f>O123/1000</f>
        <v>295704.90000000002</v>
      </c>
      <c r="F123" s="500">
        <f>+E123-D123</f>
        <v>-15095.099999999977</v>
      </c>
      <c r="G123" s="591">
        <f>F123/D123*100</f>
        <v>-4.856853281853275</v>
      </c>
      <c r="H123" s="522"/>
      <c r="I123" s="355"/>
      <c r="J123" s="228"/>
      <c r="K123" s="356"/>
      <c r="L123" s="229"/>
      <c r="M123" s="229"/>
      <c r="N123" s="357"/>
      <c r="O123" s="355">
        <v>295704900</v>
      </c>
      <c r="P123" s="269" t="s">
        <v>426</v>
      </c>
    </row>
    <row r="124" spans="1:16" ht="15.95" customHeight="1">
      <c r="A124" s="590"/>
      <c r="B124" s="519" t="s">
        <v>282</v>
      </c>
      <c r="C124" s="559" t="s">
        <v>142</v>
      </c>
      <c r="D124" s="561">
        <v>20000</v>
      </c>
      <c r="E124" s="561">
        <f>O124/1000</f>
        <v>10000</v>
      </c>
      <c r="F124" s="561">
        <f>+E124-D124</f>
        <v>-10000</v>
      </c>
      <c r="G124" s="592">
        <v>0</v>
      </c>
      <c r="H124" s="448"/>
      <c r="I124" s="215"/>
      <c r="J124" s="287"/>
      <c r="K124" s="214"/>
      <c r="L124" s="196" t="s">
        <v>408</v>
      </c>
      <c r="M124" s="196"/>
      <c r="N124" s="196"/>
      <c r="O124" s="215">
        <v>10000000</v>
      </c>
      <c r="P124" s="186" t="s">
        <v>426</v>
      </c>
    </row>
    <row r="125" spans="1:16" ht="15.95" customHeight="1">
      <c r="A125" s="590"/>
      <c r="B125" s="519"/>
      <c r="C125" s="562"/>
      <c r="D125" s="561"/>
      <c r="E125" s="561"/>
      <c r="F125" s="561"/>
      <c r="G125" s="592"/>
      <c r="H125" s="308" t="s">
        <v>85</v>
      </c>
      <c r="I125" s="244">
        <v>1000000</v>
      </c>
      <c r="J125" s="344" t="s">
        <v>426</v>
      </c>
      <c r="K125" s="246" t="s">
        <v>416</v>
      </c>
      <c r="L125" s="245">
        <v>10</v>
      </c>
      <c r="M125" s="245" t="s">
        <v>429</v>
      </c>
      <c r="N125" s="248" t="s">
        <v>430</v>
      </c>
      <c r="O125" s="244">
        <v>10000000</v>
      </c>
      <c r="P125" s="207" t="s">
        <v>426</v>
      </c>
    </row>
    <row r="126" spans="1:16" ht="15.95" customHeight="1">
      <c r="A126" s="590"/>
      <c r="B126" s="519"/>
      <c r="C126" s="409" t="s">
        <v>131</v>
      </c>
      <c r="D126" s="513">
        <v>108800</v>
      </c>
      <c r="E126" s="513">
        <f>O126/1000</f>
        <v>103800</v>
      </c>
      <c r="F126" s="513">
        <f>+E126-D126</f>
        <v>-5000</v>
      </c>
      <c r="G126" s="546">
        <f>F126/D126*100</f>
        <v>-4.5955882352941178</v>
      </c>
      <c r="H126" s="448"/>
      <c r="I126" s="215"/>
      <c r="J126" s="287"/>
      <c r="K126" s="214"/>
      <c r="L126" s="196" t="s">
        <v>408</v>
      </c>
      <c r="M126" s="196"/>
      <c r="N126" s="196"/>
      <c r="O126" s="215">
        <v>103800000</v>
      </c>
      <c r="P126" s="186" t="s">
        <v>426</v>
      </c>
    </row>
    <row r="127" spans="1:16" ht="15.95" customHeight="1">
      <c r="A127" s="590"/>
      <c r="B127" s="519"/>
      <c r="C127" s="413"/>
      <c r="D127" s="517"/>
      <c r="E127" s="517"/>
      <c r="F127" s="517"/>
      <c r="G127" s="549"/>
      <c r="H127" s="308" t="s">
        <v>131</v>
      </c>
      <c r="I127" s="244">
        <v>3000000</v>
      </c>
      <c r="J127" s="344" t="s">
        <v>426</v>
      </c>
      <c r="K127" s="246" t="s">
        <v>416</v>
      </c>
      <c r="L127" s="245">
        <v>12</v>
      </c>
      <c r="M127" s="245" t="s">
        <v>433</v>
      </c>
      <c r="N127" s="248" t="s">
        <v>430</v>
      </c>
      <c r="O127" s="244">
        <v>36000000</v>
      </c>
      <c r="P127" s="207" t="s">
        <v>426</v>
      </c>
    </row>
    <row r="128" spans="1:16" ht="15.95" customHeight="1">
      <c r="A128" s="590"/>
      <c r="B128" s="519"/>
      <c r="C128" s="413"/>
      <c r="D128" s="517"/>
      <c r="E128" s="517"/>
      <c r="F128" s="517"/>
      <c r="G128" s="549"/>
      <c r="H128" s="308" t="s">
        <v>141</v>
      </c>
      <c r="I128" s="244">
        <v>5000000</v>
      </c>
      <c r="J128" s="344" t="s">
        <v>426</v>
      </c>
      <c r="K128" s="246" t="s">
        <v>416</v>
      </c>
      <c r="L128" s="245">
        <v>1</v>
      </c>
      <c r="M128" s="245" t="s">
        <v>429</v>
      </c>
      <c r="N128" s="248" t="s">
        <v>430</v>
      </c>
      <c r="O128" s="244">
        <v>5000000</v>
      </c>
      <c r="P128" s="207" t="s">
        <v>426</v>
      </c>
    </row>
    <row r="129" spans="1:16" ht="15.95" customHeight="1">
      <c r="A129" s="590"/>
      <c r="B129" s="519"/>
      <c r="C129" s="413"/>
      <c r="D129" s="517"/>
      <c r="E129" s="517"/>
      <c r="F129" s="517"/>
      <c r="G129" s="549"/>
      <c r="H129" s="308" t="s">
        <v>389</v>
      </c>
      <c r="I129" s="244">
        <v>10160000</v>
      </c>
      <c r="J129" s="344" t="s">
        <v>426</v>
      </c>
      <c r="K129" s="246" t="s">
        <v>416</v>
      </c>
      <c r="L129" s="245">
        <v>5</v>
      </c>
      <c r="M129" s="245" t="s">
        <v>429</v>
      </c>
      <c r="N129" s="248" t="s">
        <v>430</v>
      </c>
      <c r="O129" s="244">
        <v>50800000</v>
      </c>
      <c r="P129" s="207" t="s">
        <v>426</v>
      </c>
    </row>
    <row r="130" spans="1:16" ht="15.95" customHeight="1">
      <c r="A130" s="590"/>
      <c r="B130" s="519"/>
      <c r="C130" s="418"/>
      <c r="D130" s="551"/>
      <c r="E130" s="551"/>
      <c r="F130" s="551"/>
      <c r="G130" s="552"/>
      <c r="H130" s="454" t="s">
        <v>42</v>
      </c>
      <c r="I130" s="254">
        <v>3000000</v>
      </c>
      <c r="J130" s="346" t="s">
        <v>426</v>
      </c>
      <c r="K130" s="256" t="s">
        <v>416</v>
      </c>
      <c r="L130" s="255">
        <v>4</v>
      </c>
      <c r="M130" s="255" t="s">
        <v>437</v>
      </c>
      <c r="N130" s="257" t="s">
        <v>430</v>
      </c>
      <c r="O130" s="254">
        <v>12000000</v>
      </c>
      <c r="P130" s="258" t="s">
        <v>426</v>
      </c>
    </row>
    <row r="131" spans="1:16" ht="15.95" customHeight="1">
      <c r="A131" s="590"/>
      <c r="B131" s="519"/>
      <c r="C131" s="489" t="s">
        <v>135</v>
      </c>
      <c r="D131" s="513">
        <v>161000</v>
      </c>
      <c r="E131" s="513">
        <f>O131/1000</f>
        <v>167644.9</v>
      </c>
      <c r="F131" s="513">
        <f>E131-D131</f>
        <v>6644.8999999999942</v>
      </c>
      <c r="G131" s="546">
        <f>F131/D131*100</f>
        <v>4.1272670807453382</v>
      </c>
      <c r="H131" s="448"/>
      <c r="I131" s="215"/>
      <c r="J131" s="287"/>
      <c r="K131" s="214"/>
      <c r="L131" s="196" t="s">
        <v>408</v>
      </c>
      <c r="M131" s="196"/>
      <c r="N131" s="196"/>
      <c r="O131" s="215">
        <v>167644900</v>
      </c>
      <c r="P131" s="186" t="s">
        <v>426</v>
      </c>
    </row>
    <row r="132" spans="1:16" ht="15.95" customHeight="1">
      <c r="A132" s="590"/>
      <c r="B132" s="519"/>
      <c r="C132" s="515"/>
      <c r="D132" s="517"/>
      <c r="E132" s="517"/>
      <c r="F132" s="517"/>
      <c r="G132" s="549"/>
      <c r="H132" s="308" t="s">
        <v>343</v>
      </c>
      <c r="I132" s="244">
        <v>1200000</v>
      </c>
      <c r="J132" s="344" t="s">
        <v>426</v>
      </c>
      <c r="K132" s="246" t="s">
        <v>416</v>
      </c>
      <c r="L132" s="245">
        <v>12</v>
      </c>
      <c r="M132" s="245" t="s">
        <v>433</v>
      </c>
      <c r="N132" s="248" t="s">
        <v>430</v>
      </c>
      <c r="O132" s="244">
        <v>14400000</v>
      </c>
      <c r="P132" s="207" t="s">
        <v>426</v>
      </c>
    </row>
    <row r="133" spans="1:16" ht="15.95" customHeight="1">
      <c r="A133" s="590"/>
      <c r="B133" s="519"/>
      <c r="C133" s="515"/>
      <c r="D133" s="517"/>
      <c r="E133" s="517"/>
      <c r="F133" s="517"/>
      <c r="G133" s="549"/>
      <c r="H133" s="593" t="s">
        <v>174</v>
      </c>
      <c r="I133" s="594"/>
      <c r="J133" s="595"/>
      <c r="K133" s="596"/>
      <c r="L133" s="597"/>
      <c r="M133" s="598" t="s">
        <v>412</v>
      </c>
      <c r="N133" s="598"/>
      <c r="O133" s="594">
        <v>17264900</v>
      </c>
      <c r="P133" s="176" t="s">
        <v>426</v>
      </c>
    </row>
    <row r="134" spans="1:16" ht="15.95" customHeight="1">
      <c r="A134" s="590"/>
      <c r="B134" s="519"/>
      <c r="C134" s="515"/>
      <c r="D134" s="517"/>
      <c r="E134" s="517"/>
      <c r="F134" s="517"/>
      <c r="G134" s="549"/>
      <c r="H134" s="308" t="s">
        <v>46</v>
      </c>
      <c r="I134" s="244">
        <v>4000000</v>
      </c>
      <c r="J134" s="344" t="s">
        <v>426</v>
      </c>
      <c r="K134" s="246" t="s">
        <v>416</v>
      </c>
      <c r="L134" s="245">
        <v>1</v>
      </c>
      <c r="M134" s="245" t="s">
        <v>429</v>
      </c>
      <c r="N134" s="248" t="s">
        <v>430</v>
      </c>
      <c r="O134" s="244">
        <v>4000000</v>
      </c>
      <c r="P134" s="207" t="s">
        <v>426</v>
      </c>
    </row>
    <row r="135" spans="1:16" ht="15.95" customHeight="1">
      <c r="A135" s="590"/>
      <c r="B135" s="519"/>
      <c r="C135" s="515"/>
      <c r="D135" s="517"/>
      <c r="E135" s="517"/>
      <c r="F135" s="517"/>
      <c r="G135" s="549"/>
      <c r="H135" s="308" t="s">
        <v>339</v>
      </c>
      <c r="I135" s="244">
        <v>2500000</v>
      </c>
      <c r="J135" s="344" t="s">
        <v>426</v>
      </c>
      <c r="K135" s="246" t="s">
        <v>416</v>
      </c>
      <c r="L135" s="245">
        <v>1</v>
      </c>
      <c r="M135" s="245" t="s">
        <v>429</v>
      </c>
      <c r="N135" s="248" t="s">
        <v>430</v>
      </c>
      <c r="O135" s="244">
        <v>2500000</v>
      </c>
      <c r="P135" s="207" t="s">
        <v>426</v>
      </c>
    </row>
    <row r="136" spans="1:16" ht="15.95" customHeight="1">
      <c r="A136" s="590"/>
      <c r="B136" s="519"/>
      <c r="C136" s="515"/>
      <c r="D136" s="517"/>
      <c r="E136" s="517"/>
      <c r="F136" s="517"/>
      <c r="G136" s="549"/>
      <c r="H136" s="308" t="s">
        <v>90</v>
      </c>
      <c r="I136" s="244">
        <v>4000000</v>
      </c>
      <c r="J136" s="344" t="s">
        <v>426</v>
      </c>
      <c r="K136" s="246" t="s">
        <v>416</v>
      </c>
      <c r="L136" s="245">
        <v>1</v>
      </c>
      <c r="M136" s="245" t="s">
        <v>429</v>
      </c>
      <c r="N136" s="248" t="s">
        <v>430</v>
      </c>
      <c r="O136" s="244">
        <v>4000000</v>
      </c>
      <c r="P136" s="207" t="s">
        <v>426</v>
      </c>
    </row>
    <row r="137" spans="1:16" ht="15.95" customHeight="1">
      <c r="A137" s="590"/>
      <c r="B137" s="519"/>
      <c r="C137" s="515"/>
      <c r="D137" s="517"/>
      <c r="E137" s="517"/>
      <c r="F137" s="517"/>
      <c r="G137" s="549"/>
      <c r="H137" s="308" t="s">
        <v>58</v>
      </c>
      <c r="I137" s="244">
        <v>3490000</v>
      </c>
      <c r="J137" s="344" t="s">
        <v>426</v>
      </c>
      <c r="K137" s="246" t="s">
        <v>416</v>
      </c>
      <c r="L137" s="245">
        <v>1</v>
      </c>
      <c r="M137" s="245" t="s">
        <v>429</v>
      </c>
      <c r="N137" s="248" t="s">
        <v>430</v>
      </c>
      <c r="O137" s="244">
        <v>3490000</v>
      </c>
      <c r="P137" s="207" t="s">
        <v>426</v>
      </c>
    </row>
    <row r="138" spans="1:16" ht="15.95" customHeight="1">
      <c r="A138" s="590"/>
      <c r="B138" s="519"/>
      <c r="C138" s="515"/>
      <c r="D138" s="517"/>
      <c r="E138" s="517"/>
      <c r="F138" s="517"/>
      <c r="G138" s="549"/>
      <c r="H138" s="308" t="s">
        <v>94</v>
      </c>
      <c r="I138" s="244">
        <v>3274900</v>
      </c>
      <c r="J138" s="344" t="s">
        <v>426</v>
      </c>
      <c r="K138" s="246" t="s">
        <v>416</v>
      </c>
      <c r="L138" s="245">
        <v>1</v>
      </c>
      <c r="M138" s="245" t="s">
        <v>429</v>
      </c>
      <c r="N138" s="248" t="s">
        <v>430</v>
      </c>
      <c r="O138" s="244">
        <v>3274900</v>
      </c>
      <c r="P138" s="207" t="s">
        <v>426</v>
      </c>
    </row>
    <row r="139" spans="1:16" ht="15.95" customHeight="1">
      <c r="A139" s="590"/>
      <c r="B139" s="519"/>
      <c r="C139" s="515"/>
      <c r="D139" s="517"/>
      <c r="E139" s="517"/>
      <c r="F139" s="517"/>
      <c r="G139" s="549"/>
      <c r="H139" s="308" t="s">
        <v>323</v>
      </c>
      <c r="I139" s="244">
        <v>135980000</v>
      </c>
      <c r="J139" s="344" t="s">
        <v>426</v>
      </c>
      <c r="K139" s="246" t="s">
        <v>416</v>
      </c>
      <c r="L139" s="245">
        <v>1</v>
      </c>
      <c r="M139" s="245" t="s">
        <v>429</v>
      </c>
      <c r="N139" s="248" t="s">
        <v>430</v>
      </c>
      <c r="O139" s="244">
        <v>135980000</v>
      </c>
      <c r="P139" s="207" t="s">
        <v>426</v>
      </c>
    </row>
    <row r="140" spans="1:16" ht="15.95" customHeight="1">
      <c r="A140" s="402"/>
      <c r="B140" s="519"/>
      <c r="C140" s="489" t="s">
        <v>239</v>
      </c>
      <c r="D140" s="513">
        <v>21000</v>
      </c>
      <c r="E140" s="513">
        <f>+O140/1000</f>
        <v>14260</v>
      </c>
      <c r="F140" s="513">
        <f>+E140-D140</f>
        <v>-6740</v>
      </c>
      <c r="G140" s="546">
        <f>F140/D140*100</f>
        <v>-32.095238095238095</v>
      </c>
      <c r="H140" s="193"/>
      <c r="I140" s="215"/>
      <c r="J140" s="287"/>
      <c r="K140" s="214"/>
      <c r="L140" s="196" t="s">
        <v>408</v>
      </c>
      <c r="M140" s="196"/>
      <c r="N140" s="196"/>
      <c r="O140" s="215">
        <v>14260000</v>
      </c>
      <c r="P140" s="186" t="s">
        <v>426</v>
      </c>
    </row>
    <row r="141" spans="1:16" ht="15.95" customHeight="1">
      <c r="A141" s="402"/>
      <c r="B141" s="249"/>
      <c r="C141" s="515"/>
      <c r="D141" s="517"/>
      <c r="E141" s="517"/>
      <c r="F141" s="517"/>
      <c r="G141" s="549"/>
      <c r="H141" s="599" t="s">
        <v>250</v>
      </c>
      <c r="I141" s="594"/>
      <c r="J141" s="595"/>
      <c r="K141" s="596"/>
      <c r="L141" s="597"/>
      <c r="M141" s="597"/>
      <c r="N141" s="600"/>
      <c r="O141" s="244">
        <v>13860000</v>
      </c>
      <c r="P141" s="207" t="s">
        <v>426</v>
      </c>
    </row>
    <row r="142" spans="1:16" ht="15.95" customHeight="1">
      <c r="A142" s="402"/>
      <c r="B142" s="197"/>
      <c r="C142" s="515"/>
      <c r="D142" s="517"/>
      <c r="E142" s="517"/>
      <c r="F142" s="517"/>
      <c r="G142" s="549"/>
      <c r="H142" s="202" t="s">
        <v>6</v>
      </c>
      <c r="I142" s="601">
        <v>500000</v>
      </c>
      <c r="J142" s="344" t="s">
        <v>426</v>
      </c>
      <c r="K142" s="246" t="s">
        <v>416</v>
      </c>
      <c r="L142" s="245">
        <v>1</v>
      </c>
      <c r="M142" s="245" t="s">
        <v>429</v>
      </c>
      <c r="N142" s="248" t="s">
        <v>430</v>
      </c>
      <c r="O142" s="244">
        <v>500000</v>
      </c>
      <c r="P142" s="207" t="s">
        <v>426</v>
      </c>
    </row>
    <row r="143" spans="1:16" ht="15.95" customHeight="1">
      <c r="A143" s="402"/>
      <c r="B143" s="197"/>
      <c r="C143" s="515"/>
      <c r="D143" s="517"/>
      <c r="E143" s="517"/>
      <c r="F143" s="517"/>
      <c r="G143" s="549"/>
      <c r="H143" s="202" t="s">
        <v>23</v>
      </c>
      <c r="I143" s="601">
        <v>40000</v>
      </c>
      <c r="J143" s="344" t="s">
        <v>426</v>
      </c>
      <c r="K143" s="246" t="s">
        <v>416</v>
      </c>
      <c r="L143" s="245">
        <v>79</v>
      </c>
      <c r="M143" s="245" t="s">
        <v>429</v>
      </c>
      <c r="N143" s="248" t="s">
        <v>430</v>
      </c>
      <c r="O143" s="244">
        <v>3160000</v>
      </c>
      <c r="P143" s="207" t="s">
        <v>426</v>
      </c>
    </row>
    <row r="144" spans="1:16" ht="15.95" customHeight="1">
      <c r="A144" s="492"/>
      <c r="B144" s="329"/>
      <c r="C144" s="515"/>
      <c r="D144" s="517"/>
      <c r="E144" s="517"/>
      <c r="F144" s="517"/>
      <c r="G144" s="549"/>
      <c r="H144" s="475" t="s">
        <v>49</v>
      </c>
      <c r="I144" s="601">
        <v>500000</v>
      </c>
      <c r="J144" s="344" t="s">
        <v>426</v>
      </c>
      <c r="K144" s="246" t="s">
        <v>416</v>
      </c>
      <c r="L144" s="245">
        <v>1</v>
      </c>
      <c r="M144" s="245" t="s">
        <v>429</v>
      </c>
      <c r="N144" s="248"/>
      <c r="O144" s="244">
        <v>500000</v>
      </c>
      <c r="P144" s="207" t="s">
        <v>426</v>
      </c>
    </row>
    <row r="145" spans="1:16" ht="15.95" customHeight="1">
      <c r="A145" s="402"/>
      <c r="B145" s="197"/>
      <c r="C145" s="515"/>
      <c r="D145" s="517"/>
      <c r="E145" s="517"/>
      <c r="F145" s="517"/>
      <c r="G145" s="549"/>
      <c r="H145" s="426" t="s">
        <v>111</v>
      </c>
      <c r="I145" s="601">
        <v>100000</v>
      </c>
      <c r="J145" s="344" t="s">
        <v>426</v>
      </c>
      <c r="K145" s="246" t="s">
        <v>416</v>
      </c>
      <c r="L145" s="245">
        <v>2</v>
      </c>
      <c r="M145" s="245" t="s">
        <v>429</v>
      </c>
      <c r="N145" s="245"/>
      <c r="O145" s="244">
        <v>200000</v>
      </c>
      <c r="P145" s="207" t="s">
        <v>426</v>
      </c>
    </row>
    <row r="146" spans="1:16" ht="15.95" customHeight="1">
      <c r="A146" s="402"/>
      <c r="B146" s="197"/>
      <c r="C146" s="515"/>
      <c r="D146" s="517"/>
      <c r="E146" s="517"/>
      <c r="F146" s="517"/>
      <c r="G146" s="549"/>
      <c r="H146" s="475" t="s">
        <v>366</v>
      </c>
      <c r="I146" s="601">
        <v>475000</v>
      </c>
      <c r="J146" s="344" t="s">
        <v>426</v>
      </c>
      <c r="K146" s="246" t="s">
        <v>416</v>
      </c>
      <c r="L146" s="245">
        <v>20</v>
      </c>
      <c r="M146" s="245" t="s">
        <v>429</v>
      </c>
      <c r="N146" s="245"/>
      <c r="O146" s="244">
        <v>9500000</v>
      </c>
      <c r="P146" s="207" t="s">
        <v>426</v>
      </c>
    </row>
    <row r="147" spans="1:16" ht="15.95" customHeight="1">
      <c r="A147" s="402"/>
      <c r="B147" s="197"/>
      <c r="C147" s="515"/>
      <c r="D147" s="517"/>
      <c r="E147" s="517"/>
      <c r="F147" s="517"/>
      <c r="G147" s="549"/>
      <c r="H147" s="475" t="s">
        <v>372</v>
      </c>
      <c r="I147" s="601">
        <v>100000</v>
      </c>
      <c r="J147" s="344" t="s">
        <v>426</v>
      </c>
      <c r="K147" s="246" t="s">
        <v>416</v>
      </c>
      <c r="L147" s="245">
        <v>1</v>
      </c>
      <c r="M147" s="245" t="s">
        <v>429</v>
      </c>
      <c r="N147" s="245"/>
      <c r="O147" s="244">
        <v>100000</v>
      </c>
      <c r="P147" s="207" t="s">
        <v>426</v>
      </c>
    </row>
    <row r="148" spans="1:16" ht="15.95" customHeight="1">
      <c r="A148" s="572"/>
      <c r="B148" s="197"/>
      <c r="C148" s="491"/>
      <c r="D148" s="551"/>
      <c r="E148" s="551"/>
      <c r="F148" s="551"/>
      <c r="G148" s="552"/>
      <c r="H148" s="602" t="s">
        <v>140</v>
      </c>
      <c r="I148" s="254">
        <v>200000</v>
      </c>
      <c r="J148" s="346" t="s">
        <v>426</v>
      </c>
      <c r="K148" s="256" t="s">
        <v>416</v>
      </c>
      <c r="L148" s="255">
        <v>2</v>
      </c>
      <c r="M148" s="255" t="s">
        <v>429</v>
      </c>
      <c r="N148" s="255"/>
      <c r="O148" s="254">
        <v>400000</v>
      </c>
      <c r="P148" s="258" t="s">
        <v>426</v>
      </c>
    </row>
    <row r="149" spans="1:16" ht="20.100000000000001" customHeight="1">
      <c r="A149" s="572"/>
      <c r="B149" s="539" t="s">
        <v>268</v>
      </c>
      <c r="C149" s="603" t="s">
        <v>364</v>
      </c>
      <c r="D149" s="604">
        <f>SUM(D150:D154)</f>
        <v>280000</v>
      </c>
      <c r="E149" s="605">
        <f>SUM(E150:E154)</f>
        <v>332000</v>
      </c>
      <c r="F149" s="605">
        <f>E149-D149</f>
        <v>52000</v>
      </c>
      <c r="G149" s="606">
        <f>F149/D149*100</f>
        <v>18.571428571428573</v>
      </c>
      <c r="H149" s="607"/>
      <c r="I149" s="608"/>
      <c r="J149" s="228"/>
      <c r="K149" s="356"/>
      <c r="L149" s="229"/>
      <c r="M149" s="229"/>
      <c r="N149" s="229"/>
      <c r="O149" s="608">
        <v>332000000</v>
      </c>
      <c r="P149" s="186" t="s">
        <v>426</v>
      </c>
    </row>
    <row r="150" spans="1:16" ht="16.5" customHeight="1">
      <c r="A150" s="609"/>
      <c r="B150" s="519" t="s">
        <v>287</v>
      </c>
      <c r="C150" s="562" t="s">
        <v>258</v>
      </c>
      <c r="D150" s="560">
        <v>100000</v>
      </c>
      <c r="E150" s="561">
        <f>O150/1000</f>
        <v>100000</v>
      </c>
      <c r="F150" s="561">
        <f>+E150-D150</f>
        <v>0</v>
      </c>
      <c r="G150" s="610">
        <f>+F150/D150*100</f>
        <v>0</v>
      </c>
      <c r="H150" s="193"/>
      <c r="I150" s="215"/>
      <c r="J150" s="287"/>
      <c r="K150" s="214"/>
      <c r="L150" s="196" t="s">
        <v>408</v>
      </c>
      <c r="M150" s="196"/>
      <c r="N150" s="196"/>
      <c r="O150" s="215">
        <v>100000000</v>
      </c>
      <c r="P150" s="186" t="s">
        <v>426</v>
      </c>
    </row>
    <row r="151" spans="1:16" ht="16.5" customHeight="1">
      <c r="A151" s="402"/>
      <c r="B151" s="197"/>
      <c r="C151" s="562"/>
      <c r="D151" s="560"/>
      <c r="E151" s="561"/>
      <c r="F151" s="561"/>
      <c r="G151" s="610"/>
      <c r="H151" s="472" t="s">
        <v>69</v>
      </c>
      <c r="I151" s="244">
        <v>5000000</v>
      </c>
      <c r="J151" s="344" t="s">
        <v>426</v>
      </c>
      <c r="K151" s="246" t="s">
        <v>416</v>
      </c>
      <c r="L151" s="245">
        <v>10</v>
      </c>
      <c r="M151" s="245" t="s">
        <v>437</v>
      </c>
      <c r="N151" s="248" t="s">
        <v>430</v>
      </c>
      <c r="O151" s="244">
        <v>50000000</v>
      </c>
      <c r="P151" s="207" t="s">
        <v>426</v>
      </c>
    </row>
    <row r="152" spans="1:16" ht="16.5" customHeight="1">
      <c r="A152" s="402"/>
      <c r="B152" s="197"/>
      <c r="C152" s="562"/>
      <c r="D152" s="560"/>
      <c r="E152" s="561"/>
      <c r="F152" s="561"/>
      <c r="G152" s="610"/>
      <c r="H152" s="611" t="s">
        <v>88</v>
      </c>
      <c r="I152" s="254">
        <v>5000000</v>
      </c>
      <c r="J152" s="346" t="s">
        <v>426</v>
      </c>
      <c r="K152" s="256" t="s">
        <v>416</v>
      </c>
      <c r="L152" s="255">
        <v>10</v>
      </c>
      <c r="M152" s="255" t="s">
        <v>437</v>
      </c>
      <c r="N152" s="257" t="s">
        <v>430</v>
      </c>
      <c r="O152" s="254">
        <v>50000000</v>
      </c>
      <c r="P152" s="258" t="s">
        <v>426</v>
      </c>
    </row>
    <row r="153" spans="1:16" ht="15.95" customHeight="1">
      <c r="A153" s="455"/>
      <c r="B153" s="249"/>
      <c r="C153" s="564" t="s">
        <v>98</v>
      </c>
      <c r="D153" s="512">
        <v>180000</v>
      </c>
      <c r="E153" s="513">
        <f>+O153/1000</f>
        <v>232000</v>
      </c>
      <c r="F153" s="513">
        <f>+E153-D153</f>
        <v>52000</v>
      </c>
      <c r="G153" s="546">
        <f>+F153/D153*100</f>
        <v>28.888888888888886</v>
      </c>
      <c r="H153" s="448"/>
      <c r="I153" s="215"/>
      <c r="J153" s="287"/>
      <c r="K153" s="214"/>
      <c r="L153" s="196" t="s">
        <v>408</v>
      </c>
      <c r="M153" s="196"/>
      <c r="N153" s="196"/>
      <c r="O153" s="215">
        <v>232000000</v>
      </c>
      <c r="P153" s="186" t="s">
        <v>426</v>
      </c>
    </row>
    <row r="154" spans="1:16" ht="15.95" customHeight="1">
      <c r="A154" s="590"/>
      <c r="B154" s="249"/>
      <c r="C154" s="567"/>
      <c r="D154" s="516"/>
      <c r="E154" s="517"/>
      <c r="F154" s="517"/>
      <c r="G154" s="549"/>
      <c r="H154" s="426" t="s">
        <v>385</v>
      </c>
      <c r="I154" s="244">
        <v>6000000</v>
      </c>
      <c r="J154" s="344" t="s">
        <v>426</v>
      </c>
      <c r="K154" s="246" t="s">
        <v>416</v>
      </c>
      <c r="L154" s="245">
        <v>12</v>
      </c>
      <c r="M154" s="245" t="s">
        <v>429</v>
      </c>
      <c r="N154" s="248" t="s">
        <v>430</v>
      </c>
      <c r="O154" s="244">
        <v>72000000</v>
      </c>
      <c r="P154" s="207" t="s">
        <v>426</v>
      </c>
    </row>
    <row r="155" spans="1:16" ht="15.95" customHeight="1">
      <c r="A155" s="590"/>
      <c r="B155" s="251"/>
      <c r="C155" s="570"/>
      <c r="D155" s="550"/>
      <c r="E155" s="551"/>
      <c r="F155" s="551"/>
      <c r="G155" s="552"/>
      <c r="H155" s="438" t="s">
        <v>87</v>
      </c>
      <c r="I155" s="254">
        <v>6400000</v>
      </c>
      <c r="J155" s="346" t="s">
        <v>426</v>
      </c>
      <c r="K155" s="256" t="s">
        <v>416</v>
      </c>
      <c r="L155" s="255">
        <v>25</v>
      </c>
      <c r="M155" s="255" t="s">
        <v>437</v>
      </c>
      <c r="N155" s="257" t="s">
        <v>430</v>
      </c>
      <c r="O155" s="254">
        <v>160000000</v>
      </c>
      <c r="P155" s="258" t="s">
        <v>426</v>
      </c>
    </row>
    <row r="156" spans="1:16" ht="20.100000000000001" customHeight="1">
      <c r="A156" s="590" t="s">
        <v>456</v>
      </c>
      <c r="B156" s="177" t="s">
        <v>166</v>
      </c>
      <c r="C156" s="612" t="s">
        <v>412</v>
      </c>
      <c r="D156" s="613">
        <f>+D157</f>
        <v>18600</v>
      </c>
      <c r="E156" s="614">
        <f>SUM(E157:E161)</f>
        <v>17057.98</v>
      </c>
      <c r="F156" s="614">
        <f>+E156-D156</f>
        <v>-1542.0200000000004</v>
      </c>
      <c r="G156" s="615">
        <f>+F156/D156*100</f>
        <v>-8.290430107526884</v>
      </c>
      <c r="H156" s="448"/>
      <c r="I156" s="194"/>
      <c r="J156" s="287"/>
      <c r="K156" s="214"/>
      <c r="L156" s="195"/>
      <c r="M156" s="195"/>
      <c r="N156" s="348"/>
      <c r="O156" s="194">
        <v>17057980</v>
      </c>
      <c r="P156" s="186" t="s">
        <v>426</v>
      </c>
    </row>
    <row r="157" spans="1:16" ht="15.95" customHeight="1">
      <c r="A157" s="402"/>
      <c r="B157" s="197"/>
      <c r="C157" s="489" t="s">
        <v>157</v>
      </c>
      <c r="D157" s="512">
        <v>18600</v>
      </c>
      <c r="E157" s="513">
        <f>O157/1000</f>
        <v>17057.98</v>
      </c>
      <c r="F157" s="513">
        <f>+E157-D157</f>
        <v>-1542.0200000000004</v>
      </c>
      <c r="G157" s="546">
        <f>+F157/D157*100</f>
        <v>-8.290430107526884</v>
      </c>
      <c r="H157" s="448"/>
      <c r="I157" s="215"/>
      <c r="J157" s="287"/>
      <c r="K157" s="214"/>
      <c r="L157" s="196" t="s">
        <v>408</v>
      </c>
      <c r="M157" s="196"/>
      <c r="N157" s="196"/>
      <c r="O157" s="215">
        <v>17057980</v>
      </c>
      <c r="P157" s="186" t="s">
        <v>426</v>
      </c>
    </row>
    <row r="158" spans="1:16" ht="15.95" customHeight="1">
      <c r="A158" s="402"/>
      <c r="B158" s="197"/>
      <c r="C158" s="515"/>
      <c r="D158" s="516"/>
      <c r="E158" s="517"/>
      <c r="F158" s="517"/>
      <c r="G158" s="549"/>
      <c r="H158" s="487" t="s">
        <v>149</v>
      </c>
      <c r="I158" s="244">
        <v>900000</v>
      </c>
      <c r="J158" s="344" t="s">
        <v>426</v>
      </c>
      <c r="K158" s="246" t="s">
        <v>416</v>
      </c>
      <c r="L158" s="245">
        <v>6</v>
      </c>
      <c r="M158" s="245" t="s">
        <v>429</v>
      </c>
      <c r="N158" s="248" t="s">
        <v>430</v>
      </c>
      <c r="O158" s="244">
        <v>5400000</v>
      </c>
      <c r="P158" s="207" t="s">
        <v>426</v>
      </c>
    </row>
    <row r="159" spans="1:16" ht="15.95" customHeight="1">
      <c r="A159" s="402"/>
      <c r="B159" s="197"/>
      <c r="C159" s="515"/>
      <c r="D159" s="516"/>
      <c r="E159" s="517"/>
      <c r="F159" s="517"/>
      <c r="G159" s="549"/>
      <c r="H159" s="487" t="s">
        <v>79</v>
      </c>
      <c r="I159" s="244">
        <v>2157980</v>
      </c>
      <c r="J159" s="344" t="s">
        <v>426</v>
      </c>
      <c r="K159" s="246" t="s">
        <v>416</v>
      </c>
      <c r="L159" s="245">
        <v>1</v>
      </c>
      <c r="M159" s="245" t="s">
        <v>429</v>
      </c>
      <c r="N159" s="248" t="s">
        <v>430</v>
      </c>
      <c r="O159" s="244">
        <v>2157980</v>
      </c>
      <c r="P159" s="207" t="s">
        <v>426</v>
      </c>
    </row>
    <row r="160" spans="1:16" ht="15.95" customHeight="1">
      <c r="A160" s="402"/>
      <c r="B160" s="197"/>
      <c r="C160" s="515"/>
      <c r="D160" s="516"/>
      <c r="E160" s="517"/>
      <c r="F160" s="517"/>
      <c r="G160" s="549"/>
      <c r="H160" s="487" t="s">
        <v>185</v>
      </c>
      <c r="I160" s="244">
        <v>3500000</v>
      </c>
      <c r="J160" s="344" t="s">
        <v>426</v>
      </c>
      <c r="K160" s="246" t="s">
        <v>416</v>
      </c>
      <c r="L160" s="245">
        <v>1</v>
      </c>
      <c r="M160" s="245" t="s">
        <v>429</v>
      </c>
      <c r="N160" s="248" t="s">
        <v>430</v>
      </c>
      <c r="O160" s="244">
        <v>3500000</v>
      </c>
      <c r="P160" s="207" t="s">
        <v>426</v>
      </c>
    </row>
    <row r="161" spans="1:16" ht="15.95" customHeight="1">
      <c r="A161" s="402"/>
      <c r="B161" s="197"/>
      <c r="C161" s="515"/>
      <c r="D161" s="516"/>
      <c r="E161" s="517"/>
      <c r="F161" s="517"/>
      <c r="G161" s="549"/>
      <c r="H161" s="487" t="s">
        <v>183</v>
      </c>
      <c r="I161" s="244">
        <v>6000000</v>
      </c>
      <c r="J161" s="344" t="s">
        <v>426</v>
      </c>
      <c r="K161" s="246" t="s">
        <v>416</v>
      </c>
      <c r="L161" s="245">
        <v>1</v>
      </c>
      <c r="M161" s="245" t="s">
        <v>429</v>
      </c>
      <c r="N161" s="248" t="s">
        <v>430</v>
      </c>
      <c r="O161" s="244">
        <v>6000000</v>
      </c>
      <c r="P161" s="207" t="s">
        <v>426</v>
      </c>
    </row>
    <row r="162" spans="1:16" ht="20.100000000000001" customHeight="1">
      <c r="A162" s="455"/>
      <c r="B162" s="177" t="s">
        <v>231</v>
      </c>
      <c r="C162" s="616" t="s">
        <v>412</v>
      </c>
      <c r="D162" s="499">
        <f>SUM(D163:D165)</f>
        <v>54230</v>
      </c>
      <c r="E162" s="499">
        <f>SUM(E163:E165)</f>
        <v>49290</v>
      </c>
      <c r="F162" s="614">
        <f>+E162-D162</f>
        <v>-4940</v>
      </c>
      <c r="G162" s="615">
        <f>+F162/D162*100</f>
        <v>-9.1093490687811176</v>
      </c>
      <c r="H162" s="522"/>
      <c r="I162" s="355"/>
      <c r="J162" s="228"/>
      <c r="K162" s="356"/>
      <c r="L162" s="229"/>
      <c r="M162" s="229"/>
      <c r="N162" s="357"/>
      <c r="O162" s="355">
        <v>49290000</v>
      </c>
      <c r="P162" s="269" t="s">
        <v>426</v>
      </c>
    </row>
    <row r="163" spans="1:16" ht="20.100000000000001" customHeight="1">
      <c r="A163" s="455"/>
      <c r="B163" s="188"/>
      <c r="C163" s="409" t="s">
        <v>231</v>
      </c>
      <c r="D163" s="422">
        <v>54230</v>
      </c>
      <c r="E163" s="411">
        <f>O163/1000</f>
        <v>49290</v>
      </c>
      <c r="F163" s="411">
        <f>+E163-D163</f>
        <v>-4940</v>
      </c>
      <c r="G163" s="412">
        <f>F163/D163*100</f>
        <v>-9.1093490687811176</v>
      </c>
      <c r="H163" s="308"/>
      <c r="I163" s="343"/>
      <c r="J163" s="344"/>
      <c r="K163" s="246"/>
      <c r="L163" s="196" t="s">
        <v>408</v>
      </c>
      <c r="M163" s="196"/>
      <c r="N163" s="196"/>
      <c r="O163" s="343">
        <v>49290000</v>
      </c>
      <c r="P163" s="207" t="s">
        <v>426</v>
      </c>
    </row>
    <row r="164" spans="1:16" ht="20.100000000000001" customHeight="1">
      <c r="A164" s="455"/>
      <c r="B164" s="188"/>
      <c r="C164" s="413"/>
      <c r="D164" s="424"/>
      <c r="E164" s="415"/>
      <c r="F164" s="415"/>
      <c r="G164" s="416"/>
      <c r="H164" s="308" t="s">
        <v>16</v>
      </c>
      <c r="I164" s="244">
        <v>30000</v>
      </c>
      <c r="J164" s="344" t="s">
        <v>426</v>
      </c>
      <c r="K164" s="246" t="s">
        <v>416</v>
      </c>
      <c r="L164" s="245">
        <v>12</v>
      </c>
      <c r="M164" s="245" t="s">
        <v>429</v>
      </c>
      <c r="N164" s="245" t="s">
        <v>430</v>
      </c>
      <c r="O164" s="244">
        <v>360000</v>
      </c>
      <c r="P164" s="207" t="s">
        <v>426</v>
      </c>
    </row>
    <row r="165" spans="1:16" ht="15.95" customHeight="1">
      <c r="A165" s="402"/>
      <c r="B165" s="197"/>
      <c r="C165" s="413"/>
      <c r="D165" s="424"/>
      <c r="E165" s="415"/>
      <c r="F165" s="415"/>
      <c r="G165" s="416"/>
      <c r="H165" s="308" t="s">
        <v>7</v>
      </c>
      <c r="I165" s="244">
        <v>500000</v>
      </c>
      <c r="J165" s="344" t="s">
        <v>426</v>
      </c>
      <c r="K165" s="246" t="s">
        <v>416</v>
      </c>
      <c r="L165" s="245">
        <v>3</v>
      </c>
      <c r="M165" s="245" t="s">
        <v>429</v>
      </c>
      <c r="N165" s="248" t="s">
        <v>430</v>
      </c>
      <c r="O165" s="244">
        <v>1500000</v>
      </c>
      <c r="P165" s="207" t="s">
        <v>426</v>
      </c>
    </row>
    <row r="166" spans="1:16" ht="15.95" customHeight="1">
      <c r="A166" s="609"/>
      <c r="B166" s="197"/>
      <c r="C166" s="413"/>
      <c r="D166" s="424"/>
      <c r="E166" s="415"/>
      <c r="F166" s="415"/>
      <c r="G166" s="416"/>
      <c r="H166" s="593" t="s">
        <v>188</v>
      </c>
      <c r="I166" s="244"/>
      <c r="J166" s="344"/>
      <c r="K166" s="246"/>
      <c r="L166" s="245"/>
      <c r="M166" s="333" t="s">
        <v>412</v>
      </c>
      <c r="N166" s="333"/>
      <c r="O166" s="244">
        <v>47430000</v>
      </c>
      <c r="P166" s="207" t="s">
        <v>426</v>
      </c>
    </row>
    <row r="167" spans="1:16" ht="15.95" customHeight="1">
      <c r="A167" s="609"/>
      <c r="B167" s="197"/>
      <c r="C167" s="413"/>
      <c r="D167" s="424"/>
      <c r="E167" s="415"/>
      <c r="F167" s="415"/>
      <c r="G167" s="416"/>
      <c r="H167" s="308" t="s">
        <v>89</v>
      </c>
      <c r="I167" s="244">
        <v>3968000</v>
      </c>
      <c r="J167" s="344" t="s">
        <v>426</v>
      </c>
      <c r="K167" s="246" t="s">
        <v>416</v>
      </c>
      <c r="L167" s="245">
        <v>10</v>
      </c>
      <c r="M167" s="245" t="s">
        <v>429</v>
      </c>
      <c r="N167" s="248" t="s">
        <v>430</v>
      </c>
      <c r="O167" s="244">
        <v>39680000</v>
      </c>
      <c r="P167" s="207" t="s">
        <v>426</v>
      </c>
    </row>
    <row r="168" spans="1:16" ht="15.95" customHeight="1">
      <c r="A168" s="609"/>
      <c r="B168" s="197"/>
      <c r="C168" s="413"/>
      <c r="D168" s="424"/>
      <c r="E168" s="415"/>
      <c r="F168" s="415"/>
      <c r="G168" s="416"/>
      <c r="H168" s="308" t="s">
        <v>159</v>
      </c>
      <c r="I168" s="244">
        <v>720000</v>
      </c>
      <c r="J168" s="344" t="s">
        <v>426</v>
      </c>
      <c r="K168" s="246" t="s">
        <v>416</v>
      </c>
      <c r="L168" s="245">
        <v>10</v>
      </c>
      <c r="M168" s="245" t="s">
        <v>429</v>
      </c>
      <c r="N168" s="248" t="s">
        <v>430</v>
      </c>
      <c r="O168" s="244">
        <v>7200000</v>
      </c>
      <c r="P168" s="207" t="s">
        <v>426</v>
      </c>
    </row>
    <row r="169" spans="1:16" ht="15.95" customHeight="1">
      <c r="A169" s="609"/>
      <c r="B169" s="197"/>
      <c r="C169" s="418"/>
      <c r="D169" s="428"/>
      <c r="E169" s="420"/>
      <c r="F169" s="420"/>
      <c r="G169" s="421"/>
      <c r="H169" s="308" t="s">
        <v>383</v>
      </c>
      <c r="I169" s="244">
        <v>550000</v>
      </c>
      <c r="J169" s="344" t="s">
        <v>426</v>
      </c>
      <c r="K169" s="246" t="s">
        <v>416</v>
      </c>
      <c r="L169" s="245">
        <v>1</v>
      </c>
      <c r="M169" s="245" t="s">
        <v>429</v>
      </c>
      <c r="N169" s="248" t="s">
        <v>430</v>
      </c>
      <c r="O169" s="244">
        <v>550000</v>
      </c>
      <c r="P169" s="207" t="s">
        <v>426</v>
      </c>
    </row>
    <row r="170" spans="1:16" ht="20.100000000000001" customHeight="1">
      <c r="A170" s="590"/>
      <c r="B170" s="498" t="s">
        <v>263</v>
      </c>
      <c r="C170" s="612" t="s">
        <v>412</v>
      </c>
      <c r="D170" s="617">
        <f>SUM(D171:D174)</f>
        <v>17000</v>
      </c>
      <c r="E170" s="618">
        <f>O170/1000</f>
        <v>16000</v>
      </c>
      <c r="F170" s="618">
        <f>E170-D170</f>
        <v>-1000</v>
      </c>
      <c r="G170" s="619">
        <f>F170/D170*100</f>
        <v>-5.8823529411764701</v>
      </c>
      <c r="H170" s="448"/>
      <c r="I170" s="215"/>
      <c r="J170" s="287"/>
      <c r="K170" s="214"/>
      <c r="L170" s="195"/>
      <c r="M170" s="195"/>
      <c r="N170" s="348"/>
      <c r="O170" s="215">
        <v>16000000</v>
      </c>
      <c r="P170" s="186" t="s">
        <v>426</v>
      </c>
    </row>
    <row r="171" spans="1:16" ht="15.95" customHeight="1">
      <c r="A171" s="609"/>
      <c r="B171" s="620"/>
      <c r="C171" s="409" t="s">
        <v>223</v>
      </c>
      <c r="D171" s="512">
        <v>17000</v>
      </c>
      <c r="E171" s="513">
        <f>+O171/1000</f>
        <v>16000</v>
      </c>
      <c r="F171" s="513">
        <f>+E171-D171</f>
        <v>-1000</v>
      </c>
      <c r="G171" s="514">
        <f>+F171/D171*100</f>
        <v>-5.8823529411764701</v>
      </c>
      <c r="H171" s="448"/>
      <c r="I171" s="215"/>
      <c r="J171" s="287"/>
      <c r="K171" s="214"/>
      <c r="L171" s="196" t="s">
        <v>408</v>
      </c>
      <c r="M171" s="196"/>
      <c r="N171" s="196"/>
      <c r="O171" s="215">
        <v>16000000</v>
      </c>
      <c r="P171" s="186" t="s">
        <v>426</v>
      </c>
    </row>
    <row r="172" spans="1:16" ht="15.95" customHeight="1">
      <c r="A172" s="609"/>
      <c r="B172" s="197"/>
      <c r="C172" s="413"/>
      <c r="D172" s="516"/>
      <c r="E172" s="517"/>
      <c r="F172" s="517"/>
      <c r="G172" s="518"/>
      <c r="H172" s="621" t="s">
        <v>291</v>
      </c>
      <c r="I172" s="244">
        <v>15000000</v>
      </c>
      <c r="J172" s="344" t="s">
        <v>426</v>
      </c>
      <c r="K172" s="246" t="s">
        <v>416</v>
      </c>
      <c r="L172" s="245">
        <v>1</v>
      </c>
      <c r="M172" s="245" t="s">
        <v>429</v>
      </c>
      <c r="N172" s="248" t="s">
        <v>430</v>
      </c>
      <c r="O172" s="244">
        <v>15000000</v>
      </c>
      <c r="P172" s="207" t="s">
        <v>426</v>
      </c>
    </row>
    <row r="173" spans="1:16" ht="15.95" customHeight="1">
      <c r="A173" s="609"/>
      <c r="B173" s="197"/>
      <c r="C173" s="413"/>
      <c r="D173" s="516"/>
      <c r="E173" s="517"/>
      <c r="F173" s="517"/>
      <c r="G173" s="518"/>
      <c r="H173" s="308" t="s">
        <v>173</v>
      </c>
      <c r="I173" s="244">
        <v>0</v>
      </c>
      <c r="J173" s="344" t="s">
        <v>426</v>
      </c>
      <c r="K173" s="245" t="s">
        <v>416</v>
      </c>
      <c r="L173" s="245">
        <v>1</v>
      </c>
      <c r="M173" s="245" t="s">
        <v>429</v>
      </c>
      <c r="N173" s="248" t="s">
        <v>430</v>
      </c>
      <c r="O173" s="244">
        <v>0</v>
      </c>
      <c r="P173" s="207" t="s">
        <v>426</v>
      </c>
    </row>
    <row r="174" spans="1:16" ht="15.95" customHeight="1">
      <c r="A174" s="609"/>
      <c r="B174" s="197"/>
      <c r="C174" s="413"/>
      <c r="D174" s="516"/>
      <c r="E174" s="517"/>
      <c r="F174" s="517"/>
      <c r="G174" s="518"/>
      <c r="H174" s="308" t="s">
        <v>33</v>
      </c>
      <c r="I174" s="244">
        <v>1000000</v>
      </c>
      <c r="J174" s="344" t="s">
        <v>426</v>
      </c>
      <c r="K174" s="246" t="s">
        <v>416</v>
      </c>
      <c r="L174" s="245">
        <v>1</v>
      </c>
      <c r="M174" s="245" t="s">
        <v>429</v>
      </c>
      <c r="N174" s="248" t="s">
        <v>430</v>
      </c>
      <c r="O174" s="244">
        <v>1000000</v>
      </c>
      <c r="P174" s="207" t="s">
        <v>426</v>
      </c>
    </row>
    <row r="175" spans="1:16" ht="20.100000000000001" customHeight="1">
      <c r="A175" s="455"/>
      <c r="B175" s="177" t="s">
        <v>262</v>
      </c>
      <c r="C175" s="616" t="s">
        <v>412</v>
      </c>
      <c r="D175" s="499">
        <f>SUM(D176:D183)</f>
        <v>90200</v>
      </c>
      <c r="E175" s="500">
        <f>SUM(E176:E183)</f>
        <v>87350</v>
      </c>
      <c r="F175" s="500">
        <f>+E175-D175</f>
        <v>-2850</v>
      </c>
      <c r="G175" s="484">
        <f>+F175/D175*100</f>
        <v>-3.1596452328159641</v>
      </c>
      <c r="H175" s="479"/>
      <c r="I175" s="355"/>
      <c r="J175" s="228"/>
      <c r="K175" s="356"/>
      <c r="L175" s="229"/>
      <c r="M175" s="229"/>
      <c r="N175" s="357"/>
      <c r="O175" s="480">
        <v>87350000</v>
      </c>
      <c r="P175" s="269" t="s">
        <v>426</v>
      </c>
    </row>
    <row r="176" spans="1:16" ht="15.95" customHeight="1">
      <c r="A176" s="402"/>
      <c r="B176" s="197"/>
      <c r="C176" s="489" t="s">
        <v>311</v>
      </c>
      <c r="D176" s="512">
        <v>80200</v>
      </c>
      <c r="E176" s="513">
        <f>+O176/1000</f>
        <v>86350</v>
      </c>
      <c r="F176" s="513">
        <f>+E176-D176</f>
        <v>6150</v>
      </c>
      <c r="G176" s="546">
        <f>+F176/D176*100</f>
        <v>7.6683291770573563</v>
      </c>
      <c r="H176" s="448"/>
      <c r="I176" s="215"/>
      <c r="J176" s="287"/>
      <c r="K176" s="214"/>
      <c r="L176" s="196" t="s">
        <v>408</v>
      </c>
      <c r="M176" s="196"/>
      <c r="N176" s="196"/>
      <c r="O176" s="215">
        <v>86350000</v>
      </c>
      <c r="P176" s="186" t="s">
        <v>426</v>
      </c>
    </row>
    <row r="177" spans="1:16" ht="15.95" customHeight="1">
      <c r="A177" s="402"/>
      <c r="B177" s="197"/>
      <c r="C177" s="515"/>
      <c r="D177" s="516"/>
      <c r="E177" s="517"/>
      <c r="F177" s="517"/>
      <c r="G177" s="549"/>
      <c r="H177" s="308" t="s">
        <v>317</v>
      </c>
      <c r="I177" s="244">
        <v>8500000</v>
      </c>
      <c r="J177" s="344" t="s">
        <v>426</v>
      </c>
      <c r="K177" s="246" t="s">
        <v>416</v>
      </c>
      <c r="L177" s="245">
        <v>2</v>
      </c>
      <c r="M177" s="245" t="s">
        <v>429</v>
      </c>
      <c r="N177" s="245" t="s">
        <v>430</v>
      </c>
      <c r="O177" s="244">
        <v>17000000</v>
      </c>
      <c r="P177" s="207" t="s">
        <v>426</v>
      </c>
    </row>
    <row r="178" spans="1:16" ht="15.95" customHeight="1">
      <c r="A178" s="402"/>
      <c r="B178" s="197"/>
      <c r="C178" s="515"/>
      <c r="D178" s="516"/>
      <c r="E178" s="517"/>
      <c r="F178" s="517"/>
      <c r="G178" s="549"/>
      <c r="H178" s="308" t="s">
        <v>84</v>
      </c>
      <c r="I178" s="244">
        <v>24200000</v>
      </c>
      <c r="J178" s="344" t="s">
        <v>426</v>
      </c>
      <c r="K178" s="246" t="s">
        <v>416</v>
      </c>
      <c r="L178" s="245">
        <v>1</v>
      </c>
      <c r="M178" s="245" t="s">
        <v>429</v>
      </c>
      <c r="N178" s="245" t="s">
        <v>430</v>
      </c>
      <c r="O178" s="244">
        <v>24200000</v>
      </c>
      <c r="P178" s="207" t="s">
        <v>426</v>
      </c>
    </row>
    <row r="179" spans="1:16" ht="15.95" customHeight="1">
      <c r="A179" s="402"/>
      <c r="B179" s="197"/>
      <c r="C179" s="515"/>
      <c r="D179" s="516"/>
      <c r="E179" s="517"/>
      <c r="F179" s="517"/>
      <c r="G179" s="549"/>
      <c r="H179" s="308" t="s">
        <v>377</v>
      </c>
      <c r="I179" s="244">
        <v>600000</v>
      </c>
      <c r="J179" s="344" t="s">
        <v>426</v>
      </c>
      <c r="K179" s="246" t="s">
        <v>416</v>
      </c>
      <c r="L179" s="245">
        <v>4</v>
      </c>
      <c r="M179" s="245" t="s">
        <v>429</v>
      </c>
      <c r="N179" s="245" t="s">
        <v>430</v>
      </c>
      <c r="O179" s="244">
        <v>2400000</v>
      </c>
      <c r="P179" s="207" t="s">
        <v>426</v>
      </c>
    </row>
    <row r="180" spans="1:16" ht="15.95" customHeight="1">
      <c r="A180" s="402"/>
      <c r="B180" s="197"/>
      <c r="C180" s="515"/>
      <c r="D180" s="516"/>
      <c r="E180" s="517"/>
      <c r="F180" s="517"/>
      <c r="G180" s="549"/>
      <c r="H180" s="308" t="s">
        <v>82</v>
      </c>
      <c r="I180" s="244">
        <v>10000000</v>
      </c>
      <c r="J180" s="344" t="s">
        <v>426</v>
      </c>
      <c r="K180" s="246" t="s">
        <v>416</v>
      </c>
      <c r="L180" s="245">
        <v>1</v>
      </c>
      <c r="M180" s="245" t="s">
        <v>429</v>
      </c>
      <c r="N180" s="245" t="s">
        <v>430</v>
      </c>
      <c r="O180" s="244">
        <v>10000000</v>
      </c>
      <c r="P180" s="207" t="s">
        <v>426</v>
      </c>
    </row>
    <row r="181" spans="1:16" ht="15.95" customHeight="1">
      <c r="A181" s="402"/>
      <c r="B181" s="197"/>
      <c r="C181" s="515"/>
      <c r="D181" s="516"/>
      <c r="E181" s="517"/>
      <c r="F181" s="517"/>
      <c r="G181" s="549"/>
      <c r="H181" s="308" t="s">
        <v>324</v>
      </c>
      <c r="I181" s="244">
        <v>300000</v>
      </c>
      <c r="J181" s="344" t="s">
        <v>426</v>
      </c>
      <c r="K181" s="246" t="s">
        <v>416</v>
      </c>
      <c r="L181" s="245">
        <v>1</v>
      </c>
      <c r="M181" s="245" t="s">
        <v>429</v>
      </c>
      <c r="N181" s="245" t="s">
        <v>430</v>
      </c>
      <c r="O181" s="244">
        <v>300000</v>
      </c>
      <c r="P181" s="207" t="s">
        <v>426</v>
      </c>
    </row>
    <row r="182" spans="1:16" ht="15.95" customHeight="1">
      <c r="A182" s="402"/>
      <c r="B182" s="197"/>
      <c r="C182" s="515"/>
      <c r="D182" s="516"/>
      <c r="E182" s="517"/>
      <c r="F182" s="517"/>
      <c r="G182" s="549"/>
      <c r="H182" s="344" t="s">
        <v>330</v>
      </c>
      <c r="I182" s="244">
        <v>32450000</v>
      </c>
      <c r="J182" s="344" t="s">
        <v>426</v>
      </c>
      <c r="K182" s="246" t="s">
        <v>416</v>
      </c>
      <c r="L182" s="245">
        <v>1</v>
      </c>
      <c r="M182" s="245" t="s">
        <v>429</v>
      </c>
      <c r="N182" s="248" t="s">
        <v>430</v>
      </c>
      <c r="O182" s="244">
        <v>32450000</v>
      </c>
      <c r="P182" s="207" t="s">
        <v>426</v>
      </c>
    </row>
    <row r="183" spans="1:16" ht="17.100000000000001" customHeight="1">
      <c r="A183" s="492"/>
      <c r="B183" s="519"/>
      <c r="C183" s="489" t="s">
        <v>172</v>
      </c>
      <c r="D183" s="512">
        <v>10000</v>
      </c>
      <c r="E183" s="565">
        <f>+O183/1000</f>
        <v>1000</v>
      </c>
      <c r="F183" s="513">
        <f>+E183-D183</f>
        <v>-9000</v>
      </c>
      <c r="G183" s="546">
        <f>+F183/D183*100</f>
        <v>-90</v>
      </c>
      <c r="H183" s="448"/>
      <c r="I183" s="215"/>
      <c r="J183" s="287"/>
      <c r="K183" s="214"/>
      <c r="L183" s="196" t="s">
        <v>408</v>
      </c>
      <c r="M183" s="196"/>
      <c r="N183" s="196"/>
      <c r="O183" s="215">
        <v>1000000</v>
      </c>
      <c r="P183" s="186" t="s">
        <v>426</v>
      </c>
    </row>
    <row r="184" spans="1:16" ht="17.100000000000001" customHeight="1">
      <c r="A184" s="402"/>
      <c r="B184" s="324"/>
      <c r="C184" s="491"/>
      <c r="D184" s="550"/>
      <c r="E184" s="571"/>
      <c r="F184" s="551"/>
      <c r="G184" s="552" t="e">
        <f>+F184/D184*100</f>
        <v>#DIV/0!</v>
      </c>
      <c r="H184" s="438" t="s">
        <v>322</v>
      </c>
      <c r="I184" s="254">
        <v>500000</v>
      </c>
      <c r="J184" s="346" t="s">
        <v>426</v>
      </c>
      <c r="K184" s="256" t="s">
        <v>416</v>
      </c>
      <c r="L184" s="255">
        <v>2</v>
      </c>
      <c r="M184" s="255" t="s">
        <v>429</v>
      </c>
      <c r="N184" s="257" t="s">
        <v>430</v>
      </c>
      <c r="O184" s="254">
        <v>1000000</v>
      </c>
      <c r="P184" s="258" t="s">
        <v>426</v>
      </c>
    </row>
    <row r="185" spans="1:16" ht="17.100000000000001" customHeight="1">
      <c r="A185" s="455" t="s">
        <v>456</v>
      </c>
      <c r="B185" s="177" t="s">
        <v>179</v>
      </c>
      <c r="C185" s="622" t="s">
        <v>412</v>
      </c>
      <c r="D185" s="499">
        <f>SUM(D186:D189)</f>
        <v>46374</v>
      </c>
      <c r="E185" s="500">
        <f>SUM(E186:E189)</f>
        <v>39900</v>
      </c>
      <c r="F185" s="500">
        <f>E185-D185</f>
        <v>-6474</v>
      </c>
      <c r="G185" s="484">
        <f>+F185/D185*100</f>
        <v>-13.960408849786518</v>
      </c>
      <c r="H185" s="522"/>
      <c r="I185" s="355"/>
      <c r="J185" s="228"/>
      <c r="K185" s="356"/>
      <c r="L185" s="229"/>
      <c r="M185" s="229"/>
      <c r="N185" s="357"/>
      <c r="O185" s="480">
        <v>39900000</v>
      </c>
      <c r="P185" s="231" t="s">
        <v>426</v>
      </c>
    </row>
    <row r="186" spans="1:16" ht="17.100000000000001" customHeight="1">
      <c r="A186" s="402"/>
      <c r="B186" s="197"/>
      <c r="C186" s="489" t="s">
        <v>363</v>
      </c>
      <c r="D186" s="422">
        <v>46374</v>
      </c>
      <c r="E186" s="411">
        <f>+O186/1000</f>
        <v>39900</v>
      </c>
      <c r="F186" s="513">
        <f>E186-D186</f>
        <v>-6474</v>
      </c>
      <c r="G186" s="423">
        <f>F186/D186*100</f>
        <v>-13.960408849786518</v>
      </c>
      <c r="H186" s="623"/>
      <c r="I186" s="215"/>
      <c r="J186" s="287"/>
      <c r="K186" s="214"/>
      <c r="L186" s="196" t="s">
        <v>408</v>
      </c>
      <c r="M186" s="196"/>
      <c r="N186" s="196"/>
      <c r="O186" s="215">
        <v>39900000</v>
      </c>
      <c r="P186" s="186" t="s">
        <v>426</v>
      </c>
    </row>
    <row r="187" spans="1:16" ht="17.100000000000001" customHeight="1">
      <c r="A187" s="402"/>
      <c r="B187" s="197"/>
      <c r="C187" s="515"/>
      <c r="D187" s="424"/>
      <c r="E187" s="415"/>
      <c r="F187" s="517"/>
      <c r="G187" s="425"/>
      <c r="H187" s="523" t="s">
        <v>337</v>
      </c>
      <c r="I187" s="624">
        <v>16000000</v>
      </c>
      <c r="J187" s="525" t="s">
        <v>426</v>
      </c>
      <c r="K187" s="526" t="s">
        <v>416</v>
      </c>
      <c r="L187" s="527">
        <v>2</v>
      </c>
      <c r="M187" s="527" t="s">
        <v>429</v>
      </c>
      <c r="N187" s="527" t="s">
        <v>430</v>
      </c>
      <c r="O187" s="624">
        <v>32000000</v>
      </c>
      <c r="P187" s="625" t="s">
        <v>426</v>
      </c>
    </row>
    <row r="188" spans="1:16" ht="17.100000000000001" customHeight="1">
      <c r="A188" s="402"/>
      <c r="B188" s="197"/>
      <c r="C188" s="515"/>
      <c r="D188" s="424"/>
      <c r="E188" s="415"/>
      <c r="F188" s="517"/>
      <c r="G188" s="425"/>
      <c r="H188" s="523" t="s">
        <v>399</v>
      </c>
      <c r="I188" s="624">
        <v>1700000</v>
      </c>
      <c r="J188" s="525" t="s">
        <v>426</v>
      </c>
      <c r="K188" s="526" t="s">
        <v>416</v>
      </c>
      <c r="L188" s="527">
        <v>2</v>
      </c>
      <c r="M188" s="527" t="s">
        <v>429</v>
      </c>
      <c r="N188" s="527" t="s">
        <v>430</v>
      </c>
      <c r="O188" s="624">
        <v>3400000</v>
      </c>
      <c r="P188" s="625" t="s">
        <v>426</v>
      </c>
    </row>
    <row r="189" spans="1:16" ht="17.100000000000001" customHeight="1">
      <c r="A189" s="402"/>
      <c r="B189" s="197"/>
      <c r="C189" s="515"/>
      <c r="D189" s="424"/>
      <c r="E189" s="415"/>
      <c r="F189" s="517"/>
      <c r="G189" s="425"/>
      <c r="H189" s="626" t="s">
        <v>338</v>
      </c>
      <c r="I189" s="627">
        <v>1500000</v>
      </c>
      <c r="J189" s="534" t="s">
        <v>426</v>
      </c>
      <c r="K189" s="535" t="s">
        <v>416</v>
      </c>
      <c r="L189" s="536">
        <v>3</v>
      </c>
      <c r="M189" s="536" t="s">
        <v>429</v>
      </c>
      <c r="N189" s="536" t="s">
        <v>430</v>
      </c>
      <c r="O189" s="627">
        <v>4500000</v>
      </c>
      <c r="P189" s="585" t="s">
        <v>426</v>
      </c>
    </row>
    <row r="190" spans="1:16" ht="17.100000000000001" customHeight="1">
      <c r="A190" s="492"/>
      <c r="B190" s="628" t="s">
        <v>226</v>
      </c>
      <c r="C190" s="603" t="s">
        <v>412</v>
      </c>
      <c r="D190" s="500">
        <f>SUM(D191:D200)</f>
        <v>19364</v>
      </c>
      <c r="E190" s="500">
        <f>SUM(E191:E200)</f>
        <v>21260</v>
      </c>
      <c r="F190" s="500">
        <f>+E190-D190</f>
        <v>1896</v>
      </c>
      <c r="G190" s="484">
        <f>+F190/D190*100</f>
        <v>9.7913654203676934</v>
      </c>
      <c r="H190" s="522"/>
      <c r="I190" s="608"/>
      <c r="J190" s="228"/>
      <c r="K190" s="356"/>
      <c r="L190" s="229"/>
      <c r="M190" s="229"/>
      <c r="N190" s="357"/>
      <c r="O190" s="608">
        <v>21260000</v>
      </c>
      <c r="P190" s="258" t="s">
        <v>426</v>
      </c>
    </row>
    <row r="191" spans="1:16" ht="17.100000000000001" customHeight="1">
      <c r="A191" s="402"/>
      <c r="B191" s="587"/>
      <c r="C191" s="413" t="s">
        <v>197</v>
      </c>
      <c r="D191" s="424">
        <v>16064</v>
      </c>
      <c r="E191" s="415">
        <f>+O191/1000</f>
        <v>17840</v>
      </c>
      <c r="F191" s="415">
        <f>+E191-D191</f>
        <v>1776</v>
      </c>
      <c r="G191" s="425">
        <f>+F191/D191*100</f>
        <v>11.055776892430279</v>
      </c>
      <c r="H191" s="426"/>
      <c r="I191" s="244"/>
      <c r="J191" s="344"/>
      <c r="K191" s="344"/>
      <c r="L191" s="333" t="s">
        <v>408</v>
      </c>
      <c r="M191" s="333"/>
      <c r="N191" s="333"/>
      <c r="O191" s="469">
        <v>17840000</v>
      </c>
      <c r="P191" s="186" t="s">
        <v>426</v>
      </c>
    </row>
    <row r="192" spans="1:16" ht="17.100000000000001" customHeight="1">
      <c r="A192" s="402"/>
      <c r="B192" s="197"/>
      <c r="C192" s="413"/>
      <c r="D192" s="424"/>
      <c r="E192" s="415"/>
      <c r="F192" s="415"/>
      <c r="G192" s="425"/>
      <c r="H192" s="426" t="s">
        <v>350</v>
      </c>
      <c r="I192" s="244">
        <v>20000</v>
      </c>
      <c r="J192" s="344" t="s">
        <v>426</v>
      </c>
      <c r="K192" s="246" t="s">
        <v>416</v>
      </c>
      <c r="L192" s="245">
        <v>12</v>
      </c>
      <c r="M192" s="245" t="s">
        <v>433</v>
      </c>
      <c r="N192" s="248" t="s">
        <v>430</v>
      </c>
      <c r="O192" s="244">
        <v>240000</v>
      </c>
      <c r="P192" s="207" t="s">
        <v>426</v>
      </c>
    </row>
    <row r="193" spans="1:16" ht="17.100000000000001" customHeight="1">
      <c r="A193" s="402"/>
      <c r="B193" s="197"/>
      <c r="C193" s="413"/>
      <c r="D193" s="424"/>
      <c r="E193" s="415"/>
      <c r="F193" s="415"/>
      <c r="G193" s="425"/>
      <c r="H193" s="426" t="s">
        <v>310</v>
      </c>
      <c r="I193" s="244">
        <v>450000</v>
      </c>
      <c r="J193" s="344" t="s">
        <v>426</v>
      </c>
      <c r="K193" s="246" t="s">
        <v>416</v>
      </c>
      <c r="L193" s="245">
        <v>12</v>
      </c>
      <c r="M193" s="245" t="s">
        <v>433</v>
      </c>
      <c r="N193" s="248" t="s">
        <v>430</v>
      </c>
      <c r="O193" s="244">
        <v>5400000</v>
      </c>
      <c r="P193" s="207" t="s">
        <v>426</v>
      </c>
    </row>
    <row r="194" spans="1:16" ht="17.100000000000001" customHeight="1">
      <c r="A194" s="402"/>
      <c r="B194" s="197"/>
      <c r="C194" s="413"/>
      <c r="D194" s="424"/>
      <c r="E194" s="415"/>
      <c r="F194" s="415"/>
      <c r="G194" s="425"/>
      <c r="H194" s="426" t="s">
        <v>45</v>
      </c>
      <c r="I194" s="244">
        <v>300000</v>
      </c>
      <c r="J194" s="344" t="s">
        <v>426</v>
      </c>
      <c r="K194" s="246" t="s">
        <v>416</v>
      </c>
      <c r="L194" s="245">
        <v>12</v>
      </c>
      <c r="M194" s="245" t="s">
        <v>433</v>
      </c>
      <c r="N194" s="248" t="s">
        <v>430</v>
      </c>
      <c r="O194" s="244">
        <v>3600000</v>
      </c>
      <c r="P194" s="207" t="s">
        <v>426</v>
      </c>
    </row>
    <row r="195" spans="1:16" ht="17.100000000000001" customHeight="1">
      <c r="A195" s="402"/>
      <c r="B195" s="197"/>
      <c r="C195" s="413"/>
      <c r="D195" s="424"/>
      <c r="E195" s="415"/>
      <c r="F195" s="415"/>
      <c r="G195" s="425"/>
      <c r="H195" s="426" t="s">
        <v>38</v>
      </c>
      <c r="I195" s="244">
        <v>600000</v>
      </c>
      <c r="J195" s="344" t="s">
        <v>426</v>
      </c>
      <c r="K195" s="246" t="s">
        <v>416</v>
      </c>
      <c r="L195" s="245">
        <v>12</v>
      </c>
      <c r="M195" s="245" t="s">
        <v>433</v>
      </c>
      <c r="N195" s="248" t="s">
        <v>430</v>
      </c>
      <c r="O195" s="244">
        <v>7200000</v>
      </c>
      <c r="P195" s="207" t="s">
        <v>426</v>
      </c>
    </row>
    <row r="196" spans="1:16" ht="17.100000000000001" customHeight="1">
      <c r="A196" s="402"/>
      <c r="B196" s="197"/>
      <c r="C196" s="413"/>
      <c r="D196" s="424"/>
      <c r="E196" s="415"/>
      <c r="F196" s="415"/>
      <c r="G196" s="425"/>
      <c r="H196" s="426" t="s">
        <v>83</v>
      </c>
      <c r="I196" s="244">
        <v>100000</v>
      </c>
      <c r="J196" s="344" t="s">
        <v>426</v>
      </c>
      <c r="K196" s="246" t="s">
        <v>416</v>
      </c>
      <c r="L196" s="245">
        <v>12</v>
      </c>
      <c r="M196" s="245" t="s">
        <v>429</v>
      </c>
      <c r="N196" s="248" t="s">
        <v>430</v>
      </c>
      <c r="O196" s="244">
        <v>1200000</v>
      </c>
      <c r="P196" s="207" t="s">
        <v>426</v>
      </c>
    </row>
    <row r="197" spans="1:16" ht="17.100000000000001" customHeight="1">
      <c r="A197" s="402"/>
      <c r="B197" s="197"/>
      <c r="C197" s="413"/>
      <c r="D197" s="424"/>
      <c r="E197" s="415"/>
      <c r="F197" s="415"/>
      <c r="G197" s="425"/>
      <c r="H197" s="426" t="s">
        <v>269</v>
      </c>
      <c r="I197" s="244">
        <v>200000</v>
      </c>
      <c r="J197" s="344" t="s">
        <v>426</v>
      </c>
      <c r="K197" s="246" t="s">
        <v>416</v>
      </c>
      <c r="L197" s="245">
        <v>1</v>
      </c>
      <c r="M197" s="245" t="s">
        <v>429</v>
      </c>
      <c r="N197" s="248" t="s">
        <v>430</v>
      </c>
      <c r="O197" s="244">
        <v>200000</v>
      </c>
      <c r="P197" s="207" t="s">
        <v>426</v>
      </c>
    </row>
    <row r="198" spans="1:16" ht="17.100000000000001" customHeight="1">
      <c r="A198" s="402"/>
      <c r="B198" s="197"/>
      <c r="C198" s="409" t="s">
        <v>212</v>
      </c>
      <c r="D198" s="422">
        <v>3300</v>
      </c>
      <c r="E198" s="411">
        <f>+O198/1000</f>
        <v>3420</v>
      </c>
      <c r="F198" s="411">
        <f>+E198-D198</f>
        <v>120</v>
      </c>
      <c r="G198" s="423">
        <f>F198/D198*100</f>
        <v>3.6363636363636362</v>
      </c>
      <c r="H198" s="427"/>
      <c r="I198" s="215"/>
      <c r="J198" s="287"/>
      <c r="K198" s="214"/>
      <c r="L198" s="196" t="s">
        <v>408</v>
      </c>
      <c r="M198" s="196"/>
      <c r="N198" s="196"/>
      <c r="O198" s="185">
        <v>3420000</v>
      </c>
      <c r="P198" s="186" t="s">
        <v>426</v>
      </c>
    </row>
    <row r="199" spans="1:16" ht="17.100000000000001" customHeight="1">
      <c r="A199" s="402"/>
      <c r="B199" s="197"/>
      <c r="C199" s="413"/>
      <c r="D199" s="629"/>
      <c r="E199" s="568"/>
      <c r="F199" s="568"/>
      <c r="G199" s="630"/>
      <c r="H199" s="475" t="s">
        <v>256</v>
      </c>
      <c r="I199" s="244">
        <v>160000</v>
      </c>
      <c r="J199" s="344" t="s">
        <v>426</v>
      </c>
      <c r="K199" s="246" t="s">
        <v>416</v>
      </c>
      <c r="L199" s="245">
        <v>12</v>
      </c>
      <c r="M199" s="245" t="s">
        <v>429</v>
      </c>
      <c r="N199" s="248"/>
      <c r="O199" s="244">
        <v>1920000</v>
      </c>
      <c r="P199" s="207" t="s">
        <v>426</v>
      </c>
    </row>
    <row r="200" spans="1:16" ht="17.100000000000001" customHeight="1">
      <c r="A200" s="631"/>
      <c r="B200" s="324"/>
      <c r="C200" s="418"/>
      <c r="D200" s="632"/>
      <c r="E200" s="571"/>
      <c r="F200" s="571"/>
      <c r="G200" s="633"/>
      <c r="H200" s="438" t="s">
        <v>189</v>
      </c>
      <c r="I200" s="254">
        <v>1500000</v>
      </c>
      <c r="J200" s="346" t="s">
        <v>426</v>
      </c>
      <c r="K200" s="256" t="s">
        <v>416</v>
      </c>
      <c r="L200" s="255">
        <v>1</v>
      </c>
      <c r="M200" s="255" t="s">
        <v>429</v>
      </c>
      <c r="N200" s="257" t="s">
        <v>430</v>
      </c>
      <c r="O200" s="254">
        <v>1500000</v>
      </c>
      <c r="P200" s="258" t="s">
        <v>426</v>
      </c>
    </row>
    <row r="201" spans="1:16" ht="21.75" customHeight="1">
      <c r="A201" s="634" t="s">
        <v>443</v>
      </c>
      <c r="B201" s="222" t="s">
        <v>411</v>
      </c>
      <c r="C201" s="223"/>
      <c r="D201" s="476">
        <f>SUM(D202:D279)</f>
        <v>1329639.9999600002</v>
      </c>
      <c r="E201" s="635">
        <f t="shared" ref="E201:E226" si="5">O201/1000</f>
        <v>1315081.9699600001</v>
      </c>
      <c r="F201" s="635">
        <f>+E201-D201</f>
        <v>-14558.030000000028</v>
      </c>
      <c r="G201" s="636">
        <f t="shared" ref="G201:G223" si="6">+F201/D201*100</f>
        <v>-1.0948850817091829</v>
      </c>
      <c r="H201" s="479"/>
      <c r="I201" s="355"/>
      <c r="J201" s="228"/>
      <c r="K201" s="229"/>
      <c r="L201" s="229"/>
      <c r="M201" s="229"/>
      <c r="N201" s="229"/>
      <c r="O201" s="355">
        <v>1315081969.96</v>
      </c>
      <c r="P201" s="269" t="s">
        <v>426</v>
      </c>
    </row>
    <row r="202" spans="1:16" ht="17.45" customHeight="1">
      <c r="A202" s="402"/>
      <c r="B202" s="249" t="s">
        <v>443</v>
      </c>
      <c r="C202" s="637" t="s">
        <v>267</v>
      </c>
      <c r="D202" s="482">
        <v>40000</v>
      </c>
      <c r="E202" s="500">
        <f t="shared" si="5"/>
        <v>40000</v>
      </c>
      <c r="F202" s="500">
        <f t="shared" ref="F202:F210" si="7">E202-D202</f>
        <v>0</v>
      </c>
      <c r="G202" s="484">
        <f t="shared" si="6"/>
        <v>0</v>
      </c>
      <c r="H202" s="638" t="s">
        <v>158</v>
      </c>
      <c r="I202" s="194">
        <v>10000000</v>
      </c>
      <c r="J202" s="639" t="s">
        <v>426</v>
      </c>
      <c r="K202" s="640" t="s">
        <v>416</v>
      </c>
      <c r="L202" s="641">
        <v>4</v>
      </c>
      <c r="M202" s="641" t="s">
        <v>429</v>
      </c>
      <c r="N202" s="642" t="s">
        <v>430</v>
      </c>
      <c r="O202" s="194">
        <v>40000000</v>
      </c>
      <c r="P202" s="643" t="s">
        <v>426</v>
      </c>
    </row>
    <row r="203" spans="1:16" ht="17.45" customHeight="1">
      <c r="A203" s="402"/>
      <c r="B203" s="249"/>
      <c r="C203" s="644" t="s">
        <v>30</v>
      </c>
      <c r="D203" s="482">
        <v>40000</v>
      </c>
      <c r="E203" s="500">
        <f t="shared" si="5"/>
        <v>40000</v>
      </c>
      <c r="F203" s="500">
        <f t="shared" si="7"/>
        <v>0</v>
      </c>
      <c r="G203" s="484">
        <f t="shared" si="6"/>
        <v>0</v>
      </c>
      <c r="H203" s="638" t="s">
        <v>158</v>
      </c>
      <c r="I203" s="343">
        <v>10000000</v>
      </c>
      <c r="J203" s="645" t="s">
        <v>426</v>
      </c>
      <c r="K203" s="646" t="s">
        <v>416</v>
      </c>
      <c r="L203" s="647">
        <v>4</v>
      </c>
      <c r="M203" s="647" t="s">
        <v>429</v>
      </c>
      <c r="N203" s="648" t="s">
        <v>430</v>
      </c>
      <c r="O203" s="343">
        <v>40000000</v>
      </c>
      <c r="P203" s="649" t="s">
        <v>426</v>
      </c>
    </row>
    <row r="204" spans="1:16" ht="17.45" customHeight="1">
      <c r="A204" s="402"/>
      <c r="B204" s="249"/>
      <c r="C204" s="637" t="s">
        <v>318</v>
      </c>
      <c r="D204" s="499">
        <v>40000</v>
      </c>
      <c r="E204" s="500">
        <f t="shared" si="5"/>
        <v>40000</v>
      </c>
      <c r="F204" s="500">
        <f t="shared" si="7"/>
        <v>0</v>
      </c>
      <c r="G204" s="484">
        <f t="shared" si="6"/>
        <v>0</v>
      </c>
      <c r="H204" s="638" t="s">
        <v>158</v>
      </c>
      <c r="I204" s="343">
        <v>10000000</v>
      </c>
      <c r="J204" s="645" t="s">
        <v>426</v>
      </c>
      <c r="K204" s="646" t="s">
        <v>416</v>
      </c>
      <c r="L204" s="647">
        <v>4</v>
      </c>
      <c r="M204" s="647" t="s">
        <v>429</v>
      </c>
      <c r="N204" s="648" t="s">
        <v>430</v>
      </c>
      <c r="O204" s="343">
        <v>40000000</v>
      </c>
      <c r="P204" s="649" t="s">
        <v>426</v>
      </c>
    </row>
    <row r="205" spans="1:16" ht="17.45" customHeight="1">
      <c r="A205" s="492"/>
      <c r="B205" s="249"/>
      <c r="C205" s="637" t="s">
        <v>303</v>
      </c>
      <c r="D205" s="482">
        <v>40000</v>
      </c>
      <c r="E205" s="500">
        <f t="shared" si="5"/>
        <v>40000</v>
      </c>
      <c r="F205" s="500">
        <f t="shared" si="7"/>
        <v>0</v>
      </c>
      <c r="G205" s="484">
        <f t="shared" si="6"/>
        <v>0</v>
      </c>
      <c r="H205" s="638" t="s">
        <v>158</v>
      </c>
      <c r="I205" s="343">
        <v>10000000</v>
      </c>
      <c r="J205" s="645" t="s">
        <v>426</v>
      </c>
      <c r="K205" s="646" t="s">
        <v>416</v>
      </c>
      <c r="L205" s="647">
        <v>4</v>
      </c>
      <c r="M205" s="647" t="s">
        <v>429</v>
      </c>
      <c r="N205" s="648" t="s">
        <v>430</v>
      </c>
      <c r="O205" s="343">
        <v>40000000</v>
      </c>
      <c r="P205" s="649" t="s">
        <v>426</v>
      </c>
    </row>
    <row r="206" spans="1:16" ht="17.45" customHeight="1">
      <c r="A206" s="492"/>
      <c r="B206" s="249"/>
      <c r="C206" s="650" t="s">
        <v>228</v>
      </c>
      <c r="D206" s="651">
        <v>40000</v>
      </c>
      <c r="E206" s="652">
        <f t="shared" si="5"/>
        <v>40000</v>
      </c>
      <c r="F206" s="652">
        <f t="shared" si="7"/>
        <v>0</v>
      </c>
      <c r="G206" s="653">
        <f t="shared" si="6"/>
        <v>0</v>
      </c>
      <c r="H206" s="638" t="s">
        <v>158</v>
      </c>
      <c r="I206" s="343">
        <v>10000000</v>
      </c>
      <c r="J206" s="645" t="s">
        <v>426</v>
      </c>
      <c r="K206" s="646" t="s">
        <v>416</v>
      </c>
      <c r="L206" s="647">
        <v>4</v>
      </c>
      <c r="M206" s="647" t="s">
        <v>429</v>
      </c>
      <c r="N206" s="648" t="s">
        <v>430</v>
      </c>
      <c r="O206" s="343">
        <v>40000000</v>
      </c>
      <c r="P206" s="649" t="s">
        <v>426</v>
      </c>
    </row>
    <row r="207" spans="1:16" ht="17.45" customHeight="1">
      <c r="A207" s="166"/>
      <c r="B207" s="249"/>
      <c r="C207" s="650" t="s">
        <v>278</v>
      </c>
      <c r="D207" s="654">
        <v>36000</v>
      </c>
      <c r="E207" s="652">
        <f t="shared" si="5"/>
        <v>36000</v>
      </c>
      <c r="F207" s="652">
        <f t="shared" si="7"/>
        <v>0</v>
      </c>
      <c r="G207" s="653">
        <f t="shared" si="6"/>
        <v>0</v>
      </c>
      <c r="H207" s="638" t="s">
        <v>158</v>
      </c>
      <c r="I207" s="343">
        <v>9000000</v>
      </c>
      <c r="J207" s="645" t="s">
        <v>426</v>
      </c>
      <c r="K207" s="646" t="s">
        <v>416</v>
      </c>
      <c r="L207" s="647">
        <v>4</v>
      </c>
      <c r="M207" s="647" t="s">
        <v>429</v>
      </c>
      <c r="N207" s="648" t="s">
        <v>430</v>
      </c>
      <c r="O207" s="343">
        <v>36000000</v>
      </c>
      <c r="P207" s="649" t="s">
        <v>426</v>
      </c>
    </row>
    <row r="208" spans="1:16" ht="17.45" customHeight="1">
      <c r="A208" s="492"/>
      <c r="B208" s="249"/>
      <c r="C208" s="637" t="s">
        <v>219</v>
      </c>
      <c r="D208" s="482">
        <v>45000</v>
      </c>
      <c r="E208" s="500">
        <f t="shared" si="5"/>
        <v>45000</v>
      </c>
      <c r="F208" s="500">
        <f t="shared" si="7"/>
        <v>0</v>
      </c>
      <c r="G208" s="484">
        <f t="shared" si="6"/>
        <v>0</v>
      </c>
      <c r="H208" s="638" t="s">
        <v>158</v>
      </c>
      <c r="I208" s="343">
        <v>11250000</v>
      </c>
      <c r="J208" s="645" t="s">
        <v>426</v>
      </c>
      <c r="K208" s="646" t="s">
        <v>416</v>
      </c>
      <c r="L208" s="647">
        <v>4</v>
      </c>
      <c r="M208" s="647" t="s">
        <v>429</v>
      </c>
      <c r="N208" s="648" t="s">
        <v>430</v>
      </c>
      <c r="O208" s="343">
        <v>45000000</v>
      </c>
      <c r="P208" s="649" t="s">
        <v>426</v>
      </c>
    </row>
    <row r="209" spans="1:16" ht="17.45" customHeight="1">
      <c r="A209" s="402"/>
      <c r="B209" s="197"/>
      <c r="C209" s="650" t="s">
        <v>245</v>
      </c>
      <c r="D209" s="654">
        <v>40000</v>
      </c>
      <c r="E209" s="652">
        <f t="shared" si="5"/>
        <v>40000</v>
      </c>
      <c r="F209" s="652">
        <f t="shared" si="7"/>
        <v>0</v>
      </c>
      <c r="G209" s="653">
        <f t="shared" si="6"/>
        <v>0</v>
      </c>
      <c r="H209" s="655" t="s">
        <v>158</v>
      </c>
      <c r="I209" s="343">
        <v>10000000</v>
      </c>
      <c r="J209" s="645" t="s">
        <v>426</v>
      </c>
      <c r="K209" s="646" t="s">
        <v>416</v>
      </c>
      <c r="L209" s="647">
        <v>4</v>
      </c>
      <c r="M209" s="647" t="s">
        <v>429</v>
      </c>
      <c r="N209" s="648" t="s">
        <v>430</v>
      </c>
      <c r="O209" s="343">
        <v>40000000</v>
      </c>
      <c r="P209" s="649" t="s">
        <v>426</v>
      </c>
    </row>
    <row r="210" spans="1:16" ht="18" customHeight="1">
      <c r="A210" s="402"/>
      <c r="B210" s="197"/>
      <c r="C210" s="637" t="s">
        <v>102</v>
      </c>
      <c r="D210" s="482">
        <v>40000</v>
      </c>
      <c r="E210" s="500">
        <f t="shared" si="5"/>
        <v>40000</v>
      </c>
      <c r="F210" s="500">
        <f t="shared" si="7"/>
        <v>0</v>
      </c>
      <c r="G210" s="484">
        <f t="shared" si="6"/>
        <v>0</v>
      </c>
      <c r="H210" s="638" t="s">
        <v>158</v>
      </c>
      <c r="I210" s="343">
        <v>10000000</v>
      </c>
      <c r="J210" s="645" t="s">
        <v>426</v>
      </c>
      <c r="K210" s="646" t="s">
        <v>416</v>
      </c>
      <c r="L210" s="647">
        <v>4</v>
      </c>
      <c r="M210" s="647" t="s">
        <v>429</v>
      </c>
      <c r="N210" s="648" t="s">
        <v>430</v>
      </c>
      <c r="O210" s="343">
        <v>40000000</v>
      </c>
      <c r="P210" s="649" t="s">
        <v>426</v>
      </c>
    </row>
    <row r="211" spans="1:16" ht="17.45" customHeight="1">
      <c r="A211" s="586"/>
      <c r="B211" s="587"/>
      <c r="C211" s="656" t="s">
        <v>22</v>
      </c>
      <c r="D211" s="651">
        <v>432000</v>
      </c>
      <c r="E211" s="652">
        <f t="shared" si="5"/>
        <v>432000</v>
      </c>
      <c r="F211" s="652">
        <f>+E211-D211</f>
        <v>0</v>
      </c>
      <c r="G211" s="653">
        <f t="shared" si="6"/>
        <v>0</v>
      </c>
      <c r="H211" s="638" t="s">
        <v>158</v>
      </c>
      <c r="I211" s="343">
        <v>36000000</v>
      </c>
      <c r="J211" s="645" t="s">
        <v>426</v>
      </c>
      <c r="K211" s="646" t="s">
        <v>416</v>
      </c>
      <c r="L211" s="647">
        <v>12</v>
      </c>
      <c r="M211" s="647" t="s">
        <v>429</v>
      </c>
      <c r="N211" s="648" t="s">
        <v>430</v>
      </c>
      <c r="O211" s="343">
        <v>432000000</v>
      </c>
      <c r="P211" s="649" t="s">
        <v>426</v>
      </c>
    </row>
    <row r="212" spans="1:16" ht="17.45" customHeight="1">
      <c r="A212" s="402"/>
      <c r="B212" s="197"/>
      <c r="C212" s="637" t="s">
        <v>182</v>
      </c>
      <c r="D212" s="482">
        <v>40000</v>
      </c>
      <c r="E212" s="500">
        <f t="shared" si="5"/>
        <v>40000</v>
      </c>
      <c r="F212" s="500">
        <f>E212-D212</f>
        <v>0</v>
      </c>
      <c r="G212" s="484">
        <f t="shared" si="6"/>
        <v>0</v>
      </c>
      <c r="H212" s="638" t="s">
        <v>158</v>
      </c>
      <c r="I212" s="343">
        <v>10000000</v>
      </c>
      <c r="J212" s="645" t="s">
        <v>426</v>
      </c>
      <c r="K212" s="646" t="s">
        <v>416</v>
      </c>
      <c r="L212" s="647">
        <v>4</v>
      </c>
      <c r="M212" s="647" t="s">
        <v>429</v>
      </c>
      <c r="N212" s="648" t="s">
        <v>430</v>
      </c>
      <c r="O212" s="343">
        <v>40000000</v>
      </c>
      <c r="P212" s="649" t="s">
        <v>426</v>
      </c>
    </row>
    <row r="213" spans="1:16" ht="17.45" customHeight="1">
      <c r="A213" s="492"/>
      <c r="B213" s="249"/>
      <c r="C213" s="656" t="s">
        <v>134</v>
      </c>
      <c r="D213" s="651">
        <v>18000</v>
      </c>
      <c r="E213" s="652">
        <f t="shared" si="5"/>
        <v>18000</v>
      </c>
      <c r="F213" s="652">
        <f>+E213-D213</f>
        <v>0</v>
      </c>
      <c r="G213" s="653">
        <f t="shared" si="6"/>
        <v>0</v>
      </c>
      <c r="H213" s="638" t="s">
        <v>158</v>
      </c>
      <c r="I213" s="343">
        <v>4500000</v>
      </c>
      <c r="J213" s="645" t="s">
        <v>426</v>
      </c>
      <c r="K213" s="646" t="s">
        <v>416</v>
      </c>
      <c r="L213" s="647">
        <v>4</v>
      </c>
      <c r="M213" s="647" t="s">
        <v>429</v>
      </c>
      <c r="N213" s="648" t="s">
        <v>430</v>
      </c>
      <c r="O213" s="343">
        <v>18000000</v>
      </c>
      <c r="P213" s="649" t="s">
        <v>426</v>
      </c>
    </row>
    <row r="214" spans="1:16" ht="17.45" customHeight="1">
      <c r="A214" s="402"/>
      <c r="B214" s="197"/>
      <c r="C214" s="644" t="s">
        <v>133</v>
      </c>
      <c r="D214" s="499">
        <v>18000</v>
      </c>
      <c r="E214" s="500">
        <f t="shared" si="5"/>
        <v>18000</v>
      </c>
      <c r="F214" s="500">
        <f>E214-D214</f>
        <v>0</v>
      </c>
      <c r="G214" s="484">
        <f t="shared" si="6"/>
        <v>0</v>
      </c>
      <c r="H214" s="638" t="s">
        <v>158</v>
      </c>
      <c r="I214" s="343">
        <v>4500000</v>
      </c>
      <c r="J214" s="645" t="s">
        <v>426</v>
      </c>
      <c r="K214" s="646" t="s">
        <v>416</v>
      </c>
      <c r="L214" s="647">
        <v>4</v>
      </c>
      <c r="M214" s="647" t="s">
        <v>429</v>
      </c>
      <c r="N214" s="648" t="s">
        <v>430</v>
      </c>
      <c r="O214" s="343">
        <v>18000000</v>
      </c>
      <c r="P214" s="649" t="s">
        <v>426</v>
      </c>
    </row>
    <row r="215" spans="1:16" ht="17.45" customHeight="1">
      <c r="A215" s="492" t="s">
        <v>443</v>
      </c>
      <c r="B215" s="249" t="s">
        <v>443</v>
      </c>
      <c r="C215" s="644" t="s">
        <v>122</v>
      </c>
      <c r="D215" s="499">
        <v>2000</v>
      </c>
      <c r="E215" s="500">
        <f t="shared" si="5"/>
        <v>2000</v>
      </c>
      <c r="F215" s="500">
        <f>E215-D215</f>
        <v>0</v>
      </c>
      <c r="G215" s="484">
        <f t="shared" si="6"/>
        <v>0</v>
      </c>
      <c r="H215" s="638" t="s">
        <v>158</v>
      </c>
      <c r="I215" s="343">
        <v>500000</v>
      </c>
      <c r="J215" s="645" t="s">
        <v>426</v>
      </c>
      <c r="K215" s="646" t="s">
        <v>416</v>
      </c>
      <c r="L215" s="647">
        <v>4</v>
      </c>
      <c r="M215" s="647" t="s">
        <v>429</v>
      </c>
      <c r="N215" s="648" t="s">
        <v>430</v>
      </c>
      <c r="O215" s="343">
        <v>2000000</v>
      </c>
      <c r="P215" s="649" t="s">
        <v>426</v>
      </c>
    </row>
    <row r="216" spans="1:16" ht="17.45" customHeight="1">
      <c r="A216" s="402"/>
      <c r="B216" s="197"/>
      <c r="C216" s="637" t="s">
        <v>253</v>
      </c>
      <c r="D216" s="499">
        <v>20000</v>
      </c>
      <c r="E216" s="500">
        <f t="shared" si="5"/>
        <v>20000</v>
      </c>
      <c r="F216" s="500">
        <f t="shared" ref="F216:F239" si="8">+E216-D216</f>
        <v>0</v>
      </c>
      <c r="G216" s="484">
        <f t="shared" si="6"/>
        <v>0</v>
      </c>
      <c r="H216" s="655" t="s">
        <v>158</v>
      </c>
      <c r="I216" s="343">
        <v>5000000</v>
      </c>
      <c r="J216" s="645" t="s">
        <v>426</v>
      </c>
      <c r="K216" s="646" t="s">
        <v>416</v>
      </c>
      <c r="L216" s="647">
        <v>4</v>
      </c>
      <c r="M216" s="647" t="s">
        <v>429</v>
      </c>
      <c r="N216" s="648" t="s">
        <v>430</v>
      </c>
      <c r="O216" s="343">
        <v>20000000</v>
      </c>
      <c r="P216" s="649" t="s">
        <v>426</v>
      </c>
    </row>
    <row r="217" spans="1:16" ht="17.45" customHeight="1">
      <c r="A217" s="402"/>
      <c r="B217" s="197"/>
      <c r="C217" s="657" t="s">
        <v>144</v>
      </c>
      <c r="D217" s="614">
        <v>2160</v>
      </c>
      <c r="E217" s="500">
        <f t="shared" si="5"/>
        <v>2520</v>
      </c>
      <c r="F217" s="500">
        <f t="shared" si="8"/>
        <v>360</v>
      </c>
      <c r="G217" s="484">
        <f t="shared" si="6"/>
        <v>16.666666666666664</v>
      </c>
      <c r="H217" s="655" t="s">
        <v>158</v>
      </c>
      <c r="I217" s="343">
        <v>2520000</v>
      </c>
      <c r="J217" s="645" t="s">
        <v>426</v>
      </c>
      <c r="K217" s="646" t="s">
        <v>416</v>
      </c>
      <c r="L217" s="647">
        <v>1</v>
      </c>
      <c r="M217" s="647" t="s">
        <v>429</v>
      </c>
      <c r="N217" s="648" t="s">
        <v>430</v>
      </c>
      <c r="O217" s="343">
        <v>2520000</v>
      </c>
      <c r="P217" s="649" t="s">
        <v>426</v>
      </c>
    </row>
    <row r="218" spans="1:16" ht="17.45" customHeight="1">
      <c r="A218" s="402"/>
      <c r="B218" s="197"/>
      <c r="C218" s="657" t="s">
        <v>147</v>
      </c>
      <c r="D218" s="614">
        <v>2880</v>
      </c>
      <c r="E218" s="500">
        <f t="shared" si="5"/>
        <v>0</v>
      </c>
      <c r="F218" s="500">
        <f t="shared" si="8"/>
        <v>-2880</v>
      </c>
      <c r="G218" s="484">
        <f t="shared" si="6"/>
        <v>-100</v>
      </c>
      <c r="H218" s="655" t="s">
        <v>158</v>
      </c>
      <c r="I218" s="343">
        <v>0</v>
      </c>
      <c r="J218" s="645" t="s">
        <v>426</v>
      </c>
      <c r="K218" s="646" t="s">
        <v>416</v>
      </c>
      <c r="L218" s="647">
        <v>1</v>
      </c>
      <c r="M218" s="647" t="s">
        <v>429</v>
      </c>
      <c r="N218" s="648" t="s">
        <v>430</v>
      </c>
      <c r="O218" s="343">
        <v>0</v>
      </c>
      <c r="P218" s="649" t="s">
        <v>426</v>
      </c>
    </row>
    <row r="219" spans="1:16" ht="17.45" customHeight="1">
      <c r="A219" s="402"/>
      <c r="B219" s="197"/>
      <c r="C219" s="657" t="s">
        <v>374</v>
      </c>
      <c r="D219" s="614">
        <v>2520</v>
      </c>
      <c r="E219" s="500">
        <f t="shared" si="5"/>
        <v>2520</v>
      </c>
      <c r="F219" s="500">
        <f t="shared" si="8"/>
        <v>0</v>
      </c>
      <c r="G219" s="484">
        <f t="shared" si="6"/>
        <v>0</v>
      </c>
      <c r="H219" s="655" t="s">
        <v>158</v>
      </c>
      <c r="I219" s="343">
        <v>2520000</v>
      </c>
      <c r="J219" s="645" t="s">
        <v>426</v>
      </c>
      <c r="K219" s="646" t="s">
        <v>416</v>
      </c>
      <c r="L219" s="647">
        <v>1</v>
      </c>
      <c r="M219" s="647" t="s">
        <v>429</v>
      </c>
      <c r="N219" s="648" t="s">
        <v>430</v>
      </c>
      <c r="O219" s="343">
        <v>2520000</v>
      </c>
      <c r="P219" s="649" t="s">
        <v>426</v>
      </c>
    </row>
    <row r="220" spans="1:16" ht="17.45" customHeight="1">
      <c r="A220" s="402"/>
      <c r="B220" s="197"/>
      <c r="C220" s="657" t="s">
        <v>136</v>
      </c>
      <c r="D220" s="614">
        <v>2160</v>
      </c>
      <c r="E220" s="500">
        <f t="shared" si="5"/>
        <v>2160</v>
      </c>
      <c r="F220" s="500">
        <f t="shared" si="8"/>
        <v>0</v>
      </c>
      <c r="G220" s="484">
        <f t="shared" si="6"/>
        <v>0</v>
      </c>
      <c r="H220" s="655" t="s">
        <v>158</v>
      </c>
      <c r="I220" s="343">
        <v>2160000</v>
      </c>
      <c r="J220" s="645" t="s">
        <v>426</v>
      </c>
      <c r="K220" s="646" t="s">
        <v>416</v>
      </c>
      <c r="L220" s="647">
        <v>1</v>
      </c>
      <c r="M220" s="647" t="s">
        <v>429</v>
      </c>
      <c r="N220" s="648" t="s">
        <v>430</v>
      </c>
      <c r="O220" s="343">
        <v>2160000</v>
      </c>
      <c r="P220" s="649" t="s">
        <v>426</v>
      </c>
    </row>
    <row r="221" spans="1:16" ht="17.45" customHeight="1">
      <c r="A221" s="402"/>
      <c r="B221" s="197"/>
      <c r="C221" s="644" t="s">
        <v>148</v>
      </c>
      <c r="D221" s="500">
        <v>1800</v>
      </c>
      <c r="E221" s="500">
        <f t="shared" si="5"/>
        <v>2160</v>
      </c>
      <c r="F221" s="500">
        <f t="shared" si="8"/>
        <v>360</v>
      </c>
      <c r="G221" s="484">
        <f t="shared" si="6"/>
        <v>20</v>
      </c>
      <c r="H221" s="655" t="s">
        <v>158</v>
      </c>
      <c r="I221" s="343">
        <v>2160000</v>
      </c>
      <c r="J221" s="645" t="s">
        <v>426</v>
      </c>
      <c r="K221" s="646" t="s">
        <v>416</v>
      </c>
      <c r="L221" s="647">
        <v>1</v>
      </c>
      <c r="M221" s="647" t="s">
        <v>429</v>
      </c>
      <c r="N221" s="648" t="s">
        <v>430</v>
      </c>
      <c r="O221" s="343">
        <v>2160000</v>
      </c>
      <c r="P221" s="649" t="s">
        <v>426</v>
      </c>
    </row>
    <row r="222" spans="1:16" ht="17.45" customHeight="1">
      <c r="A222" s="402"/>
      <c r="B222" s="197"/>
      <c r="C222" s="658" t="s">
        <v>293</v>
      </c>
      <c r="D222" s="659">
        <v>3240</v>
      </c>
      <c r="E222" s="652">
        <f t="shared" si="5"/>
        <v>3240</v>
      </c>
      <c r="F222" s="652">
        <f t="shared" si="8"/>
        <v>0</v>
      </c>
      <c r="G222" s="653">
        <f t="shared" si="6"/>
        <v>0</v>
      </c>
      <c r="H222" s="638" t="s">
        <v>158</v>
      </c>
      <c r="I222" s="343">
        <v>3240000</v>
      </c>
      <c r="J222" s="645" t="s">
        <v>426</v>
      </c>
      <c r="K222" s="646" t="s">
        <v>416</v>
      </c>
      <c r="L222" s="647">
        <v>1</v>
      </c>
      <c r="M222" s="647" t="s">
        <v>429</v>
      </c>
      <c r="N222" s="648" t="s">
        <v>430</v>
      </c>
      <c r="O222" s="343">
        <v>3240000</v>
      </c>
      <c r="P222" s="649" t="s">
        <v>426</v>
      </c>
    </row>
    <row r="223" spans="1:16" ht="17.45" customHeight="1">
      <c r="A223" s="402"/>
      <c r="B223" s="197"/>
      <c r="C223" s="660" t="s">
        <v>247</v>
      </c>
      <c r="D223" s="613">
        <v>3600</v>
      </c>
      <c r="E223" s="500">
        <f t="shared" si="5"/>
        <v>3600</v>
      </c>
      <c r="F223" s="500">
        <f t="shared" si="8"/>
        <v>0</v>
      </c>
      <c r="G223" s="484">
        <f t="shared" si="6"/>
        <v>0</v>
      </c>
      <c r="H223" s="638" t="s">
        <v>158</v>
      </c>
      <c r="I223" s="343">
        <v>3600000</v>
      </c>
      <c r="J223" s="645" t="s">
        <v>426</v>
      </c>
      <c r="K223" s="646" t="s">
        <v>416</v>
      </c>
      <c r="L223" s="647">
        <v>1</v>
      </c>
      <c r="M223" s="647" t="s">
        <v>429</v>
      </c>
      <c r="N223" s="648" t="s">
        <v>430</v>
      </c>
      <c r="O223" s="343">
        <v>3600000</v>
      </c>
      <c r="P223" s="649" t="s">
        <v>426</v>
      </c>
    </row>
    <row r="224" spans="1:16" ht="17.45" customHeight="1">
      <c r="A224" s="402"/>
      <c r="B224" s="197"/>
      <c r="C224" s="637" t="s">
        <v>201</v>
      </c>
      <c r="D224" s="499">
        <v>3240</v>
      </c>
      <c r="E224" s="500">
        <f t="shared" si="5"/>
        <v>2880</v>
      </c>
      <c r="F224" s="500">
        <f t="shared" si="8"/>
        <v>-360</v>
      </c>
      <c r="G224" s="484">
        <f>F224/D224*100</f>
        <v>-11.111111111111111</v>
      </c>
      <c r="H224" s="638" t="s">
        <v>158</v>
      </c>
      <c r="I224" s="343">
        <v>2880000</v>
      </c>
      <c r="J224" s="645" t="s">
        <v>426</v>
      </c>
      <c r="K224" s="646" t="s">
        <v>416</v>
      </c>
      <c r="L224" s="647">
        <v>1</v>
      </c>
      <c r="M224" s="647" t="s">
        <v>429</v>
      </c>
      <c r="N224" s="648" t="s">
        <v>430</v>
      </c>
      <c r="O224" s="343">
        <v>2880000</v>
      </c>
      <c r="P224" s="649" t="s">
        <v>426</v>
      </c>
    </row>
    <row r="225" spans="1:16" ht="17.45" customHeight="1">
      <c r="A225" s="492"/>
      <c r="B225" s="249"/>
      <c r="C225" s="658" t="s">
        <v>255</v>
      </c>
      <c r="D225" s="659">
        <v>3240</v>
      </c>
      <c r="E225" s="652">
        <f t="shared" si="5"/>
        <v>3240</v>
      </c>
      <c r="F225" s="652">
        <f t="shared" si="8"/>
        <v>0</v>
      </c>
      <c r="G225" s="653">
        <f>F225/D225*100</f>
        <v>0</v>
      </c>
      <c r="H225" s="638" t="s">
        <v>158</v>
      </c>
      <c r="I225" s="343">
        <v>3240000</v>
      </c>
      <c r="J225" s="645" t="s">
        <v>426</v>
      </c>
      <c r="K225" s="646" t="s">
        <v>416</v>
      </c>
      <c r="L225" s="647">
        <v>1</v>
      </c>
      <c r="M225" s="647" t="s">
        <v>429</v>
      </c>
      <c r="N225" s="648" t="s">
        <v>430</v>
      </c>
      <c r="O225" s="343">
        <v>3240000</v>
      </c>
      <c r="P225" s="649" t="s">
        <v>426</v>
      </c>
    </row>
    <row r="226" spans="1:16" ht="17.45" customHeight="1">
      <c r="A226" s="402"/>
      <c r="B226" s="197"/>
      <c r="C226" s="660" t="s">
        <v>248</v>
      </c>
      <c r="D226" s="500">
        <v>3600</v>
      </c>
      <c r="E226" s="500">
        <f t="shared" si="5"/>
        <v>3600</v>
      </c>
      <c r="F226" s="652">
        <f t="shared" si="8"/>
        <v>0</v>
      </c>
      <c r="G226" s="653">
        <f t="shared" ref="G226:G230" si="9">F226/D226*100</f>
        <v>0</v>
      </c>
      <c r="H226" s="638" t="s">
        <v>158</v>
      </c>
      <c r="I226" s="343">
        <v>3600000</v>
      </c>
      <c r="J226" s="645" t="s">
        <v>426</v>
      </c>
      <c r="K226" s="646" t="s">
        <v>416</v>
      </c>
      <c r="L226" s="647">
        <v>1</v>
      </c>
      <c r="M226" s="647" t="s">
        <v>429</v>
      </c>
      <c r="N226" s="648" t="s">
        <v>430</v>
      </c>
      <c r="O226" s="343">
        <v>3600000</v>
      </c>
      <c r="P226" s="649" t="s">
        <v>426</v>
      </c>
    </row>
    <row r="227" spans="1:16" ht="17.45" customHeight="1">
      <c r="A227" s="586"/>
      <c r="B227" s="587"/>
      <c r="C227" s="644" t="s">
        <v>36</v>
      </c>
      <c r="D227" s="500">
        <v>3960</v>
      </c>
      <c r="E227" s="500">
        <f t="shared" ref="E227:E233" si="10">O227/1000</f>
        <v>3960</v>
      </c>
      <c r="F227" s="652">
        <f t="shared" si="8"/>
        <v>0</v>
      </c>
      <c r="G227" s="653">
        <f t="shared" si="9"/>
        <v>0</v>
      </c>
      <c r="H227" s="638" t="s">
        <v>158</v>
      </c>
      <c r="I227" s="343">
        <v>3960000</v>
      </c>
      <c r="J227" s="645" t="s">
        <v>426</v>
      </c>
      <c r="K227" s="646" t="s">
        <v>416</v>
      </c>
      <c r="L227" s="647">
        <v>1</v>
      </c>
      <c r="M227" s="647" t="s">
        <v>429</v>
      </c>
      <c r="N227" s="648" t="s">
        <v>430</v>
      </c>
      <c r="O227" s="343">
        <v>3960000</v>
      </c>
      <c r="P227" s="649" t="s">
        <v>426</v>
      </c>
    </row>
    <row r="228" spans="1:16" ht="17.45" customHeight="1">
      <c r="A228" s="402"/>
      <c r="B228" s="197"/>
      <c r="C228" s="637" t="s">
        <v>244</v>
      </c>
      <c r="D228" s="652">
        <v>2880</v>
      </c>
      <c r="E228" s="652">
        <f t="shared" si="10"/>
        <v>900</v>
      </c>
      <c r="F228" s="652">
        <f t="shared" si="8"/>
        <v>-1980</v>
      </c>
      <c r="G228" s="653">
        <f t="shared" si="9"/>
        <v>-68.75</v>
      </c>
      <c r="H228" s="638" t="s">
        <v>158</v>
      </c>
      <c r="I228" s="343">
        <v>900000</v>
      </c>
      <c r="J228" s="645" t="s">
        <v>426</v>
      </c>
      <c r="K228" s="646" t="s">
        <v>416</v>
      </c>
      <c r="L228" s="647">
        <v>1</v>
      </c>
      <c r="M228" s="647" t="s">
        <v>429</v>
      </c>
      <c r="N228" s="648" t="s">
        <v>430</v>
      </c>
      <c r="O228" s="343">
        <v>900000</v>
      </c>
      <c r="P228" s="649" t="s">
        <v>426</v>
      </c>
    </row>
    <row r="229" spans="1:16" ht="17.45" customHeight="1">
      <c r="A229" s="586"/>
      <c r="B229" s="587"/>
      <c r="C229" s="637" t="s">
        <v>213</v>
      </c>
      <c r="D229" s="652">
        <v>3960</v>
      </c>
      <c r="E229" s="652">
        <f t="shared" si="10"/>
        <v>3960</v>
      </c>
      <c r="F229" s="652">
        <f t="shared" si="8"/>
        <v>0</v>
      </c>
      <c r="G229" s="653">
        <f t="shared" si="9"/>
        <v>0</v>
      </c>
      <c r="H229" s="638" t="s">
        <v>158</v>
      </c>
      <c r="I229" s="343">
        <v>3960000</v>
      </c>
      <c r="J229" s="645" t="s">
        <v>426</v>
      </c>
      <c r="K229" s="646" t="s">
        <v>416</v>
      </c>
      <c r="L229" s="647">
        <v>1</v>
      </c>
      <c r="M229" s="647" t="s">
        <v>429</v>
      </c>
      <c r="N229" s="648" t="s">
        <v>430</v>
      </c>
      <c r="O229" s="343">
        <v>3960000</v>
      </c>
      <c r="P229" s="649" t="s">
        <v>426</v>
      </c>
    </row>
    <row r="230" spans="1:16" ht="17.45" customHeight="1">
      <c r="A230" s="402"/>
      <c r="B230" s="197"/>
      <c r="C230" s="660" t="s">
        <v>233</v>
      </c>
      <c r="D230" s="500">
        <v>3240</v>
      </c>
      <c r="E230" s="500">
        <f t="shared" si="10"/>
        <v>2880</v>
      </c>
      <c r="F230" s="652">
        <f t="shared" si="8"/>
        <v>-360</v>
      </c>
      <c r="G230" s="653">
        <f t="shared" si="9"/>
        <v>-11.111111111111111</v>
      </c>
      <c r="H230" s="638" t="s">
        <v>158</v>
      </c>
      <c r="I230" s="343">
        <v>2880000</v>
      </c>
      <c r="J230" s="645" t="s">
        <v>426</v>
      </c>
      <c r="K230" s="646" t="s">
        <v>416</v>
      </c>
      <c r="L230" s="647">
        <v>1</v>
      </c>
      <c r="M230" s="647" t="s">
        <v>429</v>
      </c>
      <c r="N230" s="648" t="s">
        <v>430</v>
      </c>
      <c r="O230" s="343">
        <v>2880000</v>
      </c>
      <c r="P230" s="649" t="s">
        <v>426</v>
      </c>
    </row>
    <row r="231" spans="1:16" ht="17.45" customHeight="1">
      <c r="A231" s="402"/>
      <c r="B231" s="197"/>
      <c r="C231" s="660" t="s">
        <v>265</v>
      </c>
      <c r="D231" s="613">
        <v>6600</v>
      </c>
      <c r="E231" s="500">
        <f t="shared" si="10"/>
        <v>4171.58</v>
      </c>
      <c r="F231" s="500">
        <f t="shared" si="8"/>
        <v>-2428.42</v>
      </c>
      <c r="G231" s="484">
        <f>F231/D231*100</f>
        <v>-36.794242424242427</v>
      </c>
      <c r="H231" s="638" t="s">
        <v>158</v>
      </c>
      <c r="I231" s="343">
        <v>2085790</v>
      </c>
      <c r="J231" s="645" t="s">
        <v>426</v>
      </c>
      <c r="K231" s="646" t="s">
        <v>416</v>
      </c>
      <c r="L231" s="647">
        <v>2</v>
      </c>
      <c r="M231" s="647" t="s">
        <v>429</v>
      </c>
      <c r="N231" s="648" t="s">
        <v>430</v>
      </c>
      <c r="O231" s="343">
        <v>4171580</v>
      </c>
      <c r="P231" s="649" t="s">
        <v>426</v>
      </c>
    </row>
    <row r="232" spans="1:16" ht="17.45" customHeight="1">
      <c r="A232" s="402"/>
      <c r="B232" s="197"/>
      <c r="C232" s="637" t="s">
        <v>252</v>
      </c>
      <c r="D232" s="613">
        <v>3600</v>
      </c>
      <c r="E232" s="500">
        <f t="shared" si="10"/>
        <v>3600</v>
      </c>
      <c r="F232" s="500">
        <f t="shared" si="8"/>
        <v>0</v>
      </c>
      <c r="G232" s="484">
        <f>F232/D232*100</f>
        <v>0</v>
      </c>
      <c r="H232" s="655" t="s">
        <v>158</v>
      </c>
      <c r="I232" s="343">
        <v>3600000</v>
      </c>
      <c r="J232" s="645" t="s">
        <v>426</v>
      </c>
      <c r="K232" s="646" t="s">
        <v>416</v>
      </c>
      <c r="L232" s="647">
        <v>1</v>
      </c>
      <c r="M232" s="647" t="s">
        <v>429</v>
      </c>
      <c r="N232" s="648" t="s">
        <v>430</v>
      </c>
      <c r="O232" s="343">
        <v>3600000</v>
      </c>
      <c r="P232" s="649" t="s">
        <v>426</v>
      </c>
    </row>
    <row r="233" spans="1:16" ht="17.45" customHeight="1">
      <c r="A233" s="402"/>
      <c r="B233" s="197"/>
      <c r="C233" s="656" t="s">
        <v>10</v>
      </c>
      <c r="D233" s="613">
        <v>4320</v>
      </c>
      <c r="E233" s="500">
        <f t="shared" si="10"/>
        <v>3960</v>
      </c>
      <c r="F233" s="500">
        <f t="shared" si="8"/>
        <v>-360</v>
      </c>
      <c r="G233" s="484">
        <f>F233/D233*100</f>
        <v>-8.3333333333333321</v>
      </c>
      <c r="H233" s="638" t="s">
        <v>158</v>
      </c>
      <c r="I233" s="343">
        <v>3960000</v>
      </c>
      <c r="J233" s="645" t="s">
        <v>426</v>
      </c>
      <c r="K233" s="646" t="s">
        <v>416</v>
      </c>
      <c r="L233" s="647">
        <v>1</v>
      </c>
      <c r="M233" s="647" t="s">
        <v>429</v>
      </c>
      <c r="N233" s="648" t="s">
        <v>430</v>
      </c>
      <c r="O233" s="343">
        <v>3960000</v>
      </c>
      <c r="P233" s="649" t="s">
        <v>426</v>
      </c>
    </row>
    <row r="234" spans="1:16" ht="17.45" customHeight="1">
      <c r="A234" s="492"/>
      <c r="B234" s="249"/>
      <c r="C234" s="661" t="s">
        <v>103</v>
      </c>
      <c r="D234" s="652">
        <v>82239.999960000016</v>
      </c>
      <c r="E234" s="652">
        <f t="shared" ref="E234:E237" si="11">O234/1000</f>
        <v>82239.999960000016</v>
      </c>
      <c r="F234" s="652">
        <f t="shared" si="8"/>
        <v>0</v>
      </c>
      <c r="G234" s="653">
        <f t="shared" ref="G234:G244" si="12">+F234/D234*100</f>
        <v>0</v>
      </c>
      <c r="H234" s="638" t="s">
        <v>158</v>
      </c>
      <c r="I234" s="343">
        <v>6853333.3300000001</v>
      </c>
      <c r="J234" s="645" t="s">
        <v>426</v>
      </c>
      <c r="K234" s="646" t="s">
        <v>416</v>
      </c>
      <c r="L234" s="647">
        <v>12</v>
      </c>
      <c r="M234" s="647" t="s">
        <v>429</v>
      </c>
      <c r="N234" s="648" t="s">
        <v>430</v>
      </c>
      <c r="O234" s="343">
        <v>82239999.960000008</v>
      </c>
      <c r="P234" s="649" t="s">
        <v>426</v>
      </c>
    </row>
    <row r="235" spans="1:16" ht="17.45" customHeight="1">
      <c r="A235" s="492"/>
      <c r="B235" s="249"/>
      <c r="C235" s="644" t="s">
        <v>156</v>
      </c>
      <c r="D235" s="499">
        <v>3000</v>
      </c>
      <c r="E235" s="500">
        <f t="shared" si="11"/>
        <v>3000</v>
      </c>
      <c r="F235" s="500">
        <f t="shared" si="8"/>
        <v>0</v>
      </c>
      <c r="G235" s="484">
        <f t="shared" si="12"/>
        <v>0</v>
      </c>
      <c r="H235" s="638" t="s">
        <v>158</v>
      </c>
      <c r="I235" s="343">
        <v>3000000</v>
      </c>
      <c r="J235" s="645" t="s">
        <v>426</v>
      </c>
      <c r="K235" s="646" t="s">
        <v>416</v>
      </c>
      <c r="L235" s="647">
        <v>1</v>
      </c>
      <c r="M235" s="647" t="s">
        <v>429</v>
      </c>
      <c r="N235" s="648" t="s">
        <v>430</v>
      </c>
      <c r="O235" s="343">
        <v>3000000</v>
      </c>
      <c r="P235" s="649" t="s">
        <v>426</v>
      </c>
    </row>
    <row r="236" spans="1:16" ht="17.45" customHeight="1">
      <c r="A236" s="402"/>
      <c r="B236" s="197"/>
      <c r="C236" s="644" t="s">
        <v>150</v>
      </c>
      <c r="D236" s="499">
        <v>6000</v>
      </c>
      <c r="E236" s="500">
        <f t="shared" si="11"/>
        <v>6000</v>
      </c>
      <c r="F236" s="500">
        <f t="shared" si="8"/>
        <v>0</v>
      </c>
      <c r="G236" s="484">
        <f t="shared" si="12"/>
        <v>0</v>
      </c>
      <c r="H236" s="638" t="s">
        <v>158</v>
      </c>
      <c r="I236" s="343">
        <v>6000000</v>
      </c>
      <c r="J236" s="645" t="s">
        <v>426</v>
      </c>
      <c r="K236" s="646" t="s">
        <v>416</v>
      </c>
      <c r="L236" s="647">
        <v>1</v>
      </c>
      <c r="M236" s="647" t="s">
        <v>429</v>
      </c>
      <c r="N236" s="648" t="s">
        <v>430</v>
      </c>
      <c r="O236" s="343">
        <v>6000000</v>
      </c>
      <c r="P236" s="649" t="s">
        <v>426</v>
      </c>
    </row>
    <row r="237" spans="1:16" ht="17.45" customHeight="1">
      <c r="A237" s="492"/>
      <c r="B237" s="249"/>
      <c r="C237" s="650" t="s">
        <v>195</v>
      </c>
      <c r="D237" s="651">
        <v>3000</v>
      </c>
      <c r="E237" s="652">
        <f t="shared" si="11"/>
        <v>3000</v>
      </c>
      <c r="F237" s="652">
        <f t="shared" si="8"/>
        <v>0</v>
      </c>
      <c r="G237" s="653">
        <f t="shared" si="12"/>
        <v>0</v>
      </c>
      <c r="H237" s="638" t="s">
        <v>158</v>
      </c>
      <c r="I237" s="343">
        <v>3000000</v>
      </c>
      <c r="J237" s="645" t="s">
        <v>426</v>
      </c>
      <c r="K237" s="646" t="s">
        <v>416</v>
      </c>
      <c r="L237" s="647">
        <v>1</v>
      </c>
      <c r="M237" s="647" t="s">
        <v>429</v>
      </c>
      <c r="N237" s="648" t="s">
        <v>430</v>
      </c>
      <c r="O237" s="343">
        <v>3000000</v>
      </c>
      <c r="P237" s="649" t="s">
        <v>426</v>
      </c>
    </row>
    <row r="238" spans="1:16" ht="17.45" customHeight="1">
      <c r="A238" s="402"/>
      <c r="B238" s="197"/>
      <c r="C238" s="660" t="s">
        <v>307</v>
      </c>
      <c r="D238" s="613">
        <v>6000</v>
      </c>
      <c r="E238" s="500">
        <f>O238/1000</f>
        <v>8554</v>
      </c>
      <c r="F238" s="500">
        <f t="shared" si="8"/>
        <v>2554</v>
      </c>
      <c r="G238" s="484">
        <f t="shared" si="12"/>
        <v>42.56666666666667</v>
      </c>
      <c r="H238" s="638" t="s">
        <v>158</v>
      </c>
      <c r="I238" s="343">
        <v>4277000</v>
      </c>
      <c r="J238" s="645" t="s">
        <v>426</v>
      </c>
      <c r="K238" s="646" t="s">
        <v>416</v>
      </c>
      <c r="L238" s="647">
        <v>2</v>
      </c>
      <c r="M238" s="647" t="s">
        <v>429</v>
      </c>
      <c r="N238" s="648" t="s">
        <v>430</v>
      </c>
      <c r="O238" s="343">
        <v>8554000</v>
      </c>
      <c r="P238" s="649" t="s">
        <v>426</v>
      </c>
    </row>
    <row r="239" spans="1:16" ht="17.45" customHeight="1">
      <c r="A239" s="492"/>
      <c r="B239" s="249"/>
      <c r="C239" s="657" t="s">
        <v>113</v>
      </c>
      <c r="D239" s="613">
        <v>2400</v>
      </c>
      <c r="E239" s="500">
        <f>O239/1000</f>
        <v>2400</v>
      </c>
      <c r="F239" s="500">
        <f t="shared" si="8"/>
        <v>0</v>
      </c>
      <c r="G239" s="484">
        <f t="shared" si="12"/>
        <v>0</v>
      </c>
      <c r="H239" s="638" t="s">
        <v>158</v>
      </c>
      <c r="I239" s="343">
        <v>200000</v>
      </c>
      <c r="J239" s="645" t="s">
        <v>426</v>
      </c>
      <c r="K239" s="646" t="s">
        <v>416</v>
      </c>
      <c r="L239" s="647">
        <v>12</v>
      </c>
      <c r="M239" s="647" t="s">
        <v>429</v>
      </c>
      <c r="N239" s="648" t="s">
        <v>430</v>
      </c>
      <c r="O239" s="343">
        <v>2400000</v>
      </c>
      <c r="P239" s="649" t="s">
        <v>426</v>
      </c>
    </row>
    <row r="240" spans="1:16" ht="17.45" customHeight="1">
      <c r="A240" s="402"/>
      <c r="B240" s="197"/>
      <c r="C240" s="644" t="s">
        <v>285</v>
      </c>
      <c r="D240" s="499">
        <v>1800</v>
      </c>
      <c r="E240" s="500">
        <f t="shared" ref="E240:E249" si="13">O240/1000</f>
        <v>1800</v>
      </c>
      <c r="F240" s="500">
        <f t="shared" ref="F240:F268" si="14">+E240-D240</f>
        <v>0</v>
      </c>
      <c r="G240" s="484">
        <f t="shared" si="12"/>
        <v>0</v>
      </c>
      <c r="H240" s="638" t="s">
        <v>158</v>
      </c>
      <c r="I240" s="343">
        <v>1800000</v>
      </c>
      <c r="J240" s="645" t="s">
        <v>426</v>
      </c>
      <c r="K240" s="646" t="s">
        <v>416</v>
      </c>
      <c r="L240" s="647">
        <v>1</v>
      </c>
      <c r="M240" s="647" t="s">
        <v>429</v>
      </c>
      <c r="N240" s="648" t="s">
        <v>430</v>
      </c>
      <c r="O240" s="343">
        <v>1800000</v>
      </c>
      <c r="P240" s="649" t="s">
        <v>426</v>
      </c>
    </row>
    <row r="241" spans="1:16" ht="17.45" customHeight="1">
      <c r="A241" s="492"/>
      <c r="B241" s="249"/>
      <c r="C241" s="644" t="s">
        <v>375</v>
      </c>
      <c r="D241" s="499">
        <v>3240</v>
      </c>
      <c r="E241" s="500">
        <f t="shared" si="13"/>
        <v>3600</v>
      </c>
      <c r="F241" s="500">
        <f t="shared" si="14"/>
        <v>360</v>
      </c>
      <c r="G241" s="653">
        <f t="shared" si="12"/>
        <v>11.111111111111111</v>
      </c>
      <c r="H241" s="638" t="s">
        <v>158</v>
      </c>
      <c r="I241" s="343">
        <v>3600000</v>
      </c>
      <c r="J241" s="645" t="s">
        <v>426</v>
      </c>
      <c r="K241" s="646" t="s">
        <v>416</v>
      </c>
      <c r="L241" s="647">
        <v>1</v>
      </c>
      <c r="M241" s="647" t="s">
        <v>429</v>
      </c>
      <c r="N241" s="648" t="s">
        <v>430</v>
      </c>
      <c r="O241" s="343">
        <v>3600000</v>
      </c>
      <c r="P241" s="649" t="s">
        <v>426</v>
      </c>
    </row>
    <row r="242" spans="1:16" ht="17.45" customHeight="1">
      <c r="A242" s="402"/>
      <c r="B242" s="197"/>
      <c r="C242" s="644" t="s">
        <v>39</v>
      </c>
      <c r="D242" s="499">
        <v>3600</v>
      </c>
      <c r="E242" s="500">
        <f t="shared" si="13"/>
        <v>3600</v>
      </c>
      <c r="F242" s="500">
        <f t="shared" si="14"/>
        <v>0</v>
      </c>
      <c r="G242" s="653">
        <f t="shared" si="12"/>
        <v>0</v>
      </c>
      <c r="H242" s="638" t="s">
        <v>158</v>
      </c>
      <c r="I242" s="343">
        <v>900000</v>
      </c>
      <c r="J242" s="645" t="s">
        <v>426</v>
      </c>
      <c r="K242" s="646" t="s">
        <v>416</v>
      </c>
      <c r="L242" s="647">
        <v>4</v>
      </c>
      <c r="M242" s="647" t="s">
        <v>429</v>
      </c>
      <c r="N242" s="648" t="s">
        <v>430</v>
      </c>
      <c r="O242" s="343">
        <v>3600000</v>
      </c>
      <c r="P242" s="649" t="s">
        <v>426</v>
      </c>
    </row>
    <row r="243" spans="1:16" ht="17.45" customHeight="1">
      <c r="A243" s="402"/>
      <c r="B243" s="197"/>
      <c r="C243" s="662" t="s">
        <v>18</v>
      </c>
      <c r="D243" s="499">
        <v>16800</v>
      </c>
      <c r="E243" s="500">
        <f t="shared" si="13"/>
        <v>19685.59</v>
      </c>
      <c r="F243" s="500">
        <f t="shared" si="14"/>
        <v>2885.59</v>
      </c>
      <c r="G243" s="653">
        <f t="shared" si="12"/>
        <v>17.176130952380952</v>
      </c>
      <c r="H243" s="655" t="s">
        <v>158</v>
      </c>
      <c r="I243" s="244">
        <v>9842795</v>
      </c>
      <c r="J243" s="645" t="s">
        <v>426</v>
      </c>
      <c r="K243" s="646" t="s">
        <v>416</v>
      </c>
      <c r="L243" s="647">
        <v>2</v>
      </c>
      <c r="M243" s="647" t="s">
        <v>429</v>
      </c>
      <c r="N243" s="648" t="s">
        <v>430</v>
      </c>
      <c r="O243" s="343">
        <v>19685590</v>
      </c>
      <c r="P243" s="649" t="s">
        <v>426</v>
      </c>
    </row>
    <row r="244" spans="1:16" ht="17.45" customHeight="1">
      <c r="A244" s="402"/>
      <c r="B244" s="197"/>
      <c r="C244" s="662" t="s">
        <v>128</v>
      </c>
      <c r="D244" s="499">
        <v>1320</v>
      </c>
      <c r="E244" s="500">
        <f t="shared" si="13"/>
        <v>1320</v>
      </c>
      <c r="F244" s="500">
        <f t="shared" si="14"/>
        <v>0</v>
      </c>
      <c r="G244" s="653">
        <f t="shared" si="12"/>
        <v>0</v>
      </c>
      <c r="H244" s="638" t="s">
        <v>158</v>
      </c>
      <c r="I244" s="244">
        <v>1320000</v>
      </c>
      <c r="J244" s="645" t="s">
        <v>426</v>
      </c>
      <c r="K244" s="646" t="s">
        <v>416</v>
      </c>
      <c r="L244" s="647">
        <v>1</v>
      </c>
      <c r="M244" s="647" t="s">
        <v>429</v>
      </c>
      <c r="N244" s="648" t="s">
        <v>430</v>
      </c>
      <c r="O244" s="343">
        <v>1320000</v>
      </c>
      <c r="P244" s="649" t="s">
        <v>426</v>
      </c>
    </row>
    <row r="245" spans="1:16" ht="17.45" customHeight="1">
      <c r="A245" s="492" t="s">
        <v>443</v>
      </c>
      <c r="B245" s="249" t="s">
        <v>443</v>
      </c>
      <c r="C245" s="650" t="s">
        <v>302</v>
      </c>
      <c r="D245" s="651">
        <v>600</v>
      </c>
      <c r="E245" s="652">
        <f t="shared" si="13"/>
        <v>600</v>
      </c>
      <c r="F245" s="652">
        <f t="shared" si="14"/>
        <v>0</v>
      </c>
      <c r="G245" s="653">
        <f>F245/D245*100</f>
        <v>0</v>
      </c>
      <c r="H245" s="638" t="s">
        <v>158</v>
      </c>
      <c r="I245" s="244">
        <v>600000</v>
      </c>
      <c r="J245" s="645" t="s">
        <v>426</v>
      </c>
      <c r="K245" s="646" t="s">
        <v>416</v>
      </c>
      <c r="L245" s="647">
        <v>1</v>
      </c>
      <c r="M245" s="647" t="s">
        <v>429</v>
      </c>
      <c r="N245" s="648" t="s">
        <v>430</v>
      </c>
      <c r="O245" s="343">
        <v>600000</v>
      </c>
      <c r="P245" s="649" t="s">
        <v>426</v>
      </c>
    </row>
    <row r="246" spans="1:16" ht="17.45" customHeight="1">
      <c r="A246" s="402"/>
      <c r="B246" s="197"/>
      <c r="C246" s="637" t="s">
        <v>181</v>
      </c>
      <c r="D246" s="499">
        <v>600</v>
      </c>
      <c r="E246" s="500">
        <f t="shared" si="13"/>
        <v>600</v>
      </c>
      <c r="F246" s="500">
        <f t="shared" si="14"/>
        <v>0</v>
      </c>
      <c r="G246" s="653">
        <f>F246/D246*100</f>
        <v>0</v>
      </c>
      <c r="H246" s="638" t="s">
        <v>158</v>
      </c>
      <c r="I246" s="244">
        <v>600000</v>
      </c>
      <c r="J246" s="645" t="s">
        <v>426</v>
      </c>
      <c r="K246" s="646" t="s">
        <v>416</v>
      </c>
      <c r="L246" s="647">
        <v>1</v>
      </c>
      <c r="M246" s="647" t="s">
        <v>429</v>
      </c>
      <c r="N246" s="648" t="s">
        <v>430</v>
      </c>
      <c r="O246" s="343">
        <v>600000</v>
      </c>
      <c r="P246" s="649" t="s">
        <v>426</v>
      </c>
    </row>
    <row r="247" spans="1:16" ht="17.45" customHeight="1">
      <c r="A247" s="402"/>
      <c r="B247" s="197"/>
      <c r="C247" s="637" t="s">
        <v>316</v>
      </c>
      <c r="D247" s="499">
        <v>6000</v>
      </c>
      <c r="E247" s="500">
        <f t="shared" si="13"/>
        <v>6000</v>
      </c>
      <c r="F247" s="500">
        <f t="shared" si="14"/>
        <v>0</v>
      </c>
      <c r="G247" s="484">
        <f>F247/D247*100</f>
        <v>0</v>
      </c>
      <c r="H247" s="638" t="s">
        <v>158</v>
      </c>
      <c r="I247" s="244">
        <v>6000000</v>
      </c>
      <c r="J247" s="645" t="s">
        <v>426</v>
      </c>
      <c r="K247" s="646" t="s">
        <v>416</v>
      </c>
      <c r="L247" s="647">
        <v>1</v>
      </c>
      <c r="M247" s="647" t="s">
        <v>429</v>
      </c>
      <c r="N247" s="648" t="s">
        <v>430</v>
      </c>
      <c r="O247" s="343">
        <v>6000000</v>
      </c>
      <c r="P247" s="649" t="s">
        <v>426</v>
      </c>
    </row>
    <row r="248" spans="1:16" ht="17.45" customHeight="1">
      <c r="A248" s="402"/>
      <c r="B248" s="197"/>
      <c r="C248" s="644" t="s">
        <v>40</v>
      </c>
      <c r="D248" s="499">
        <v>960</v>
      </c>
      <c r="E248" s="500">
        <f t="shared" si="13"/>
        <v>960</v>
      </c>
      <c r="F248" s="500">
        <f t="shared" si="14"/>
        <v>0</v>
      </c>
      <c r="G248" s="484">
        <f>F248/D248*100</f>
        <v>0</v>
      </c>
      <c r="H248" s="638" t="s">
        <v>158</v>
      </c>
      <c r="I248" s="244">
        <v>960000</v>
      </c>
      <c r="J248" s="645" t="s">
        <v>426</v>
      </c>
      <c r="K248" s="646" t="s">
        <v>416</v>
      </c>
      <c r="L248" s="647">
        <v>1</v>
      </c>
      <c r="M248" s="647" t="s">
        <v>429</v>
      </c>
      <c r="N248" s="648" t="s">
        <v>430</v>
      </c>
      <c r="O248" s="343">
        <v>960000</v>
      </c>
      <c r="P248" s="649" t="s">
        <v>426</v>
      </c>
    </row>
    <row r="249" spans="1:16" ht="17.45" customHeight="1">
      <c r="A249" s="402"/>
      <c r="B249" s="197"/>
      <c r="C249" s="644" t="s">
        <v>26</v>
      </c>
      <c r="D249" s="499">
        <v>960</v>
      </c>
      <c r="E249" s="500">
        <f t="shared" si="13"/>
        <v>960</v>
      </c>
      <c r="F249" s="500">
        <f t="shared" si="14"/>
        <v>0</v>
      </c>
      <c r="G249" s="484">
        <f>+F249/D249*100</f>
        <v>0</v>
      </c>
      <c r="H249" s="638" t="s">
        <v>158</v>
      </c>
      <c r="I249" s="343">
        <v>960000</v>
      </c>
      <c r="J249" s="645" t="s">
        <v>426</v>
      </c>
      <c r="K249" s="646" t="s">
        <v>416</v>
      </c>
      <c r="L249" s="647">
        <v>1</v>
      </c>
      <c r="M249" s="647" t="s">
        <v>429</v>
      </c>
      <c r="N249" s="648" t="s">
        <v>430</v>
      </c>
      <c r="O249" s="343">
        <v>960000</v>
      </c>
      <c r="P249" s="649" t="s">
        <v>426</v>
      </c>
    </row>
    <row r="250" spans="1:16" ht="17.45" customHeight="1">
      <c r="A250" s="402"/>
      <c r="B250" s="197"/>
      <c r="C250" s="662" t="s">
        <v>459</v>
      </c>
      <c r="D250" s="499">
        <v>14160</v>
      </c>
      <c r="E250" s="500">
        <f t="shared" ref="E250:E255" si="15">O250/1000</f>
        <v>16998.060000000001</v>
      </c>
      <c r="F250" s="500">
        <f t="shared" si="14"/>
        <v>2838.0600000000013</v>
      </c>
      <c r="G250" s="484">
        <f>+F250/D250*100</f>
        <v>20.0427966101695</v>
      </c>
      <c r="H250" s="655" t="s">
        <v>158</v>
      </c>
      <c r="I250" s="343">
        <v>8499030</v>
      </c>
      <c r="J250" s="645" t="s">
        <v>426</v>
      </c>
      <c r="K250" s="646" t="s">
        <v>416</v>
      </c>
      <c r="L250" s="647">
        <v>2</v>
      </c>
      <c r="M250" s="647" t="s">
        <v>429</v>
      </c>
      <c r="N250" s="648" t="s">
        <v>430</v>
      </c>
      <c r="O250" s="343">
        <v>16998060</v>
      </c>
      <c r="P250" s="649" t="s">
        <v>426</v>
      </c>
    </row>
    <row r="251" spans="1:16" ht="17.45" customHeight="1">
      <c r="A251" s="492"/>
      <c r="B251" s="249"/>
      <c r="C251" s="656" t="s">
        <v>458</v>
      </c>
      <c r="D251" s="651">
        <v>1800</v>
      </c>
      <c r="E251" s="652">
        <f t="shared" si="15"/>
        <v>1800</v>
      </c>
      <c r="F251" s="652">
        <f t="shared" si="14"/>
        <v>0</v>
      </c>
      <c r="G251" s="653">
        <f>+F251/D251*100</f>
        <v>0</v>
      </c>
      <c r="H251" s="655" t="s">
        <v>158</v>
      </c>
      <c r="I251" s="343">
        <v>1800000</v>
      </c>
      <c r="J251" s="645" t="s">
        <v>426</v>
      </c>
      <c r="K251" s="646" t="s">
        <v>416</v>
      </c>
      <c r="L251" s="647">
        <v>1</v>
      </c>
      <c r="M251" s="647" t="s">
        <v>429</v>
      </c>
      <c r="N251" s="648" t="s">
        <v>430</v>
      </c>
      <c r="O251" s="343">
        <v>1800000</v>
      </c>
      <c r="P251" s="649" t="s">
        <v>426</v>
      </c>
    </row>
    <row r="252" spans="1:16" ht="17.45" customHeight="1">
      <c r="A252" s="492"/>
      <c r="B252" s="249"/>
      <c r="C252" s="656" t="s">
        <v>29</v>
      </c>
      <c r="D252" s="651">
        <v>600</v>
      </c>
      <c r="E252" s="652">
        <f t="shared" si="15"/>
        <v>600</v>
      </c>
      <c r="F252" s="652">
        <f t="shared" si="14"/>
        <v>0</v>
      </c>
      <c r="G252" s="653">
        <f>+F252/D252*100</f>
        <v>0</v>
      </c>
      <c r="H252" s="638" t="s">
        <v>158</v>
      </c>
      <c r="I252" s="343">
        <v>600000</v>
      </c>
      <c r="J252" s="645" t="s">
        <v>426</v>
      </c>
      <c r="K252" s="646" t="s">
        <v>416</v>
      </c>
      <c r="L252" s="647">
        <v>1</v>
      </c>
      <c r="M252" s="647" t="s">
        <v>429</v>
      </c>
      <c r="N252" s="648" t="s">
        <v>430</v>
      </c>
      <c r="O252" s="343">
        <v>600000</v>
      </c>
      <c r="P252" s="649" t="s">
        <v>426</v>
      </c>
    </row>
    <row r="253" spans="1:16" ht="17.45" customHeight="1">
      <c r="A253" s="492"/>
      <c r="B253" s="249"/>
      <c r="C253" s="663" t="s">
        <v>97</v>
      </c>
      <c r="D253" s="659">
        <v>1800</v>
      </c>
      <c r="E253" s="652">
        <f t="shared" si="15"/>
        <v>1800</v>
      </c>
      <c r="F253" s="652">
        <f t="shared" si="14"/>
        <v>0</v>
      </c>
      <c r="G253" s="653">
        <f>F253/D253*100</f>
        <v>0</v>
      </c>
      <c r="H253" s="638" t="s">
        <v>158</v>
      </c>
      <c r="I253" s="343">
        <v>1800000</v>
      </c>
      <c r="J253" s="645" t="s">
        <v>426</v>
      </c>
      <c r="K253" s="646" t="s">
        <v>416</v>
      </c>
      <c r="L253" s="647">
        <v>1</v>
      </c>
      <c r="M253" s="647" t="s">
        <v>429</v>
      </c>
      <c r="N253" s="648" t="s">
        <v>430</v>
      </c>
      <c r="O253" s="343">
        <v>1800000</v>
      </c>
      <c r="P253" s="649" t="s">
        <v>426</v>
      </c>
    </row>
    <row r="254" spans="1:16" ht="17.45" customHeight="1">
      <c r="A254" s="586"/>
      <c r="B254" s="587"/>
      <c r="C254" s="662" t="s">
        <v>294</v>
      </c>
      <c r="D254" s="499">
        <v>1800</v>
      </c>
      <c r="E254" s="500">
        <f t="shared" si="15"/>
        <v>1800</v>
      </c>
      <c r="F254" s="500">
        <f t="shared" si="14"/>
        <v>0</v>
      </c>
      <c r="G254" s="484">
        <f>F254/D254*100</f>
        <v>0</v>
      </c>
      <c r="H254" s="638" t="s">
        <v>158</v>
      </c>
      <c r="I254" s="343">
        <v>1800000</v>
      </c>
      <c r="J254" s="645" t="s">
        <v>426</v>
      </c>
      <c r="K254" s="646" t="s">
        <v>416</v>
      </c>
      <c r="L254" s="647">
        <v>1</v>
      </c>
      <c r="M254" s="647" t="s">
        <v>429</v>
      </c>
      <c r="N254" s="648" t="s">
        <v>430</v>
      </c>
      <c r="O254" s="343">
        <v>1800000</v>
      </c>
      <c r="P254" s="649" t="s">
        <v>426</v>
      </c>
    </row>
    <row r="255" spans="1:16" ht="17.45" customHeight="1">
      <c r="A255" s="492"/>
      <c r="B255" s="249"/>
      <c r="C255" s="664" t="s">
        <v>118</v>
      </c>
      <c r="D255" s="659">
        <v>2160</v>
      </c>
      <c r="E255" s="652">
        <f t="shared" si="15"/>
        <v>2160</v>
      </c>
      <c r="F255" s="652">
        <f t="shared" si="14"/>
        <v>0</v>
      </c>
      <c r="G255" s="653">
        <f t="shared" ref="G255:G260" si="16">+F255/D255*100</f>
        <v>0</v>
      </c>
      <c r="H255" s="655" t="s">
        <v>158</v>
      </c>
      <c r="I255" s="343">
        <v>2160000</v>
      </c>
      <c r="J255" s="645" t="s">
        <v>426</v>
      </c>
      <c r="K255" s="646" t="s">
        <v>416</v>
      </c>
      <c r="L255" s="647">
        <v>1</v>
      </c>
      <c r="M255" s="647" t="s">
        <v>429</v>
      </c>
      <c r="N255" s="648" t="s">
        <v>430</v>
      </c>
      <c r="O255" s="343">
        <v>2160000</v>
      </c>
      <c r="P255" s="649" t="s">
        <v>426</v>
      </c>
    </row>
    <row r="256" spans="1:16" ht="17.45" customHeight="1">
      <c r="A256" s="492"/>
      <c r="B256" s="249"/>
      <c r="C256" s="660" t="s">
        <v>296</v>
      </c>
      <c r="D256" s="613">
        <v>1800</v>
      </c>
      <c r="E256" s="500">
        <f t="shared" ref="E256:E264" si="17">O256/1000</f>
        <v>1800</v>
      </c>
      <c r="F256" s="500">
        <f t="shared" si="14"/>
        <v>0</v>
      </c>
      <c r="G256" s="484">
        <f t="shared" si="16"/>
        <v>0</v>
      </c>
      <c r="H256" s="638" t="s">
        <v>158</v>
      </c>
      <c r="I256" s="343">
        <v>1800000</v>
      </c>
      <c r="J256" s="645" t="s">
        <v>426</v>
      </c>
      <c r="K256" s="646" t="s">
        <v>416</v>
      </c>
      <c r="L256" s="647">
        <v>1</v>
      </c>
      <c r="M256" s="647" t="s">
        <v>429</v>
      </c>
      <c r="N256" s="648" t="s">
        <v>430</v>
      </c>
      <c r="O256" s="343">
        <v>1800000</v>
      </c>
      <c r="P256" s="649" t="s">
        <v>426</v>
      </c>
    </row>
    <row r="257" spans="1:16" ht="17.45" customHeight="1">
      <c r="A257" s="492"/>
      <c r="B257" s="249"/>
      <c r="C257" s="637" t="s">
        <v>312</v>
      </c>
      <c r="D257" s="665">
        <v>4000</v>
      </c>
      <c r="E257" s="500">
        <f t="shared" si="17"/>
        <v>4000</v>
      </c>
      <c r="F257" s="500">
        <f t="shared" si="14"/>
        <v>0</v>
      </c>
      <c r="G257" s="484">
        <f t="shared" si="16"/>
        <v>0</v>
      </c>
      <c r="H257" s="638" t="s">
        <v>158</v>
      </c>
      <c r="I257" s="343">
        <v>1000000</v>
      </c>
      <c r="J257" s="645" t="s">
        <v>426</v>
      </c>
      <c r="K257" s="646" t="s">
        <v>416</v>
      </c>
      <c r="L257" s="647">
        <v>4</v>
      </c>
      <c r="M257" s="647" t="s">
        <v>429</v>
      </c>
      <c r="N257" s="648" t="s">
        <v>430</v>
      </c>
      <c r="O257" s="343">
        <v>4000000</v>
      </c>
      <c r="P257" s="649" t="s">
        <v>426</v>
      </c>
    </row>
    <row r="258" spans="1:16" ht="17.45" customHeight="1">
      <c r="A258" s="492"/>
      <c r="B258" s="249"/>
      <c r="C258" s="637" t="s">
        <v>320</v>
      </c>
      <c r="D258" s="499">
        <v>5000</v>
      </c>
      <c r="E258" s="500">
        <f t="shared" si="17"/>
        <v>5000</v>
      </c>
      <c r="F258" s="652">
        <f t="shared" si="14"/>
        <v>0</v>
      </c>
      <c r="G258" s="653">
        <f t="shared" si="16"/>
        <v>0</v>
      </c>
      <c r="H258" s="655" t="s">
        <v>158</v>
      </c>
      <c r="I258" s="343">
        <v>1250000</v>
      </c>
      <c r="J258" s="645" t="s">
        <v>426</v>
      </c>
      <c r="K258" s="646" t="s">
        <v>416</v>
      </c>
      <c r="L258" s="647">
        <v>4</v>
      </c>
      <c r="M258" s="647" t="s">
        <v>429</v>
      </c>
      <c r="N258" s="648" t="s">
        <v>430</v>
      </c>
      <c r="O258" s="343">
        <v>5000000</v>
      </c>
      <c r="P258" s="649" t="s">
        <v>426</v>
      </c>
    </row>
    <row r="259" spans="1:16" ht="17.45" customHeight="1">
      <c r="A259" s="402"/>
      <c r="B259" s="197"/>
      <c r="C259" s="656" t="s">
        <v>376</v>
      </c>
      <c r="D259" s="652">
        <v>5000</v>
      </c>
      <c r="E259" s="652">
        <f t="shared" si="17"/>
        <v>5000</v>
      </c>
      <c r="F259" s="652">
        <f t="shared" si="14"/>
        <v>0</v>
      </c>
      <c r="G259" s="653">
        <f t="shared" si="16"/>
        <v>0</v>
      </c>
      <c r="H259" s="655" t="s">
        <v>158</v>
      </c>
      <c r="I259" s="343">
        <v>1250000</v>
      </c>
      <c r="J259" s="645" t="s">
        <v>426</v>
      </c>
      <c r="K259" s="646" t="s">
        <v>416</v>
      </c>
      <c r="L259" s="647">
        <v>4</v>
      </c>
      <c r="M259" s="647" t="s">
        <v>429</v>
      </c>
      <c r="N259" s="648" t="s">
        <v>430</v>
      </c>
      <c r="O259" s="343">
        <v>5000000</v>
      </c>
      <c r="P259" s="649" t="s">
        <v>426</v>
      </c>
    </row>
    <row r="260" spans="1:16" ht="17.45" customHeight="1">
      <c r="A260" s="586"/>
      <c r="B260" s="587"/>
      <c r="C260" s="656" t="s">
        <v>34</v>
      </c>
      <c r="D260" s="651">
        <v>6000</v>
      </c>
      <c r="E260" s="652">
        <f t="shared" si="17"/>
        <v>6000</v>
      </c>
      <c r="F260" s="652">
        <f t="shared" si="14"/>
        <v>0</v>
      </c>
      <c r="G260" s="653">
        <f t="shared" si="16"/>
        <v>0</v>
      </c>
      <c r="H260" s="655" t="s">
        <v>158</v>
      </c>
      <c r="I260" s="343">
        <v>6000000</v>
      </c>
      <c r="J260" s="645" t="s">
        <v>426</v>
      </c>
      <c r="K260" s="646" t="s">
        <v>416</v>
      </c>
      <c r="L260" s="647">
        <v>1</v>
      </c>
      <c r="M260" s="647" t="s">
        <v>429</v>
      </c>
      <c r="N260" s="648" t="s">
        <v>430</v>
      </c>
      <c r="O260" s="343">
        <v>6000000</v>
      </c>
      <c r="P260" s="649" t="s">
        <v>426</v>
      </c>
    </row>
    <row r="261" spans="1:16" ht="17.45" customHeight="1">
      <c r="A261" s="492"/>
      <c r="B261" s="249"/>
      <c r="C261" s="658" t="s">
        <v>365</v>
      </c>
      <c r="D261" s="659">
        <v>11800</v>
      </c>
      <c r="E261" s="652">
        <f t="shared" si="17"/>
        <v>12913.9</v>
      </c>
      <c r="F261" s="652">
        <f t="shared" si="14"/>
        <v>1113.8999999999996</v>
      </c>
      <c r="G261" s="653">
        <f>F261/D261*100</f>
        <v>9.4398305084745733</v>
      </c>
      <c r="H261" s="655" t="s">
        <v>158</v>
      </c>
      <c r="I261" s="343">
        <v>6456950</v>
      </c>
      <c r="J261" s="645" t="s">
        <v>426</v>
      </c>
      <c r="K261" s="646" t="s">
        <v>416</v>
      </c>
      <c r="L261" s="647">
        <v>2</v>
      </c>
      <c r="M261" s="647" t="s">
        <v>429</v>
      </c>
      <c r="N261" s="648" t="s">
        <v>430</v>
      </c>
      <c r="O261" s="343">
        <v>12913900</v>
      </c>
      <c r="P261" s="649" t="s">
        <v>426</v>
      </c>
    </row>
    <row r="262" spans="1:16" ht="17.45" customHeight="1">
      <c r="A262" s="492"/>
      <c r="B262" s="249"/>
      <c r="C262" s="637" t="s">
        <v>235</v>
      </c>
      <c r="D262" s="499">
        <v>240</v>
      </c>
      <c r="E262" s="500">
        <f t="shared" si="17"/>
        <v>600</v>
      </c>
      <c r="F262" s="500">
        <f t="shared" si="14"/>
        <v>360</v>
      </c>
      <c r="G262" s="484">
        <f>F262/D262*100</f>
        <v>150</v>
      </c>
      <c r="H262" s="638" t="s">
        <v>158</v>
      </c>
      <c r="I262" s="343">
        <v>600000</v>
      </c>
      <c r="J262" s="645" t="s">
        <v>426</v>
      </c>
      <c r="K262" s="646" t="s">
        <v>416</v>
      </c>
      <c r="L262" s="647">
        <v>1</v>
      </c>
      <c r="M262" s="647" t="s">
        <v>429</v>
      </c>
      <c r="N262" s="648" t="s">
        <v>430</v>
      </c>
      <c r="O262" s="343">
        <v>600000</v>
      </c>
      <c r="P262" s="649" t="s">
        <v>426</v>
      </c>
    </row>
    <row r="263" spans="1:16" ht="17.45" customHeight="1">
      <c r="A263" s="492"/>
      <c r="B263" s="249"/>
      <c r="C263" s="658" t="s">
        <v>460</v>
      </c>
      <c r="D263" s="659">
        <v>3600</v>
      </c>
      <c r="E263" s="652">
        <f t="shared" si="17"/>
        <v>4320</v>
      </c>
      <c r="F263" s="652">
        <f t="shared" si="14"/>
        <v>720</v>
      </c>
      <c r="G263" s="653">
        <f>F263/D263*100</f>
        <v>20</v>
      </c>
      <c r="H263" s="638" t="s">
        <v>158</v>
      </c>
      <c r="I263" s="343">
        <v>4320000</v>
      </c>
      <c r="J263" s="645" t="s">
        <v>426</v>
      </c>
      <c r="K263" s="646" t="s">
        <v>416</v>
      </c>
      <c r="L263" s="647">
        <v>1</v>
      </c>
      <c r="M263" s="647" t="s">
        <v>429</v>
      </c>
      <c r="N263" s="648" t="s">
        <v>430</v>
      </c>
      <c r="O263" s="343">
        <v>4320000</v>
      </c>
      <c r="P263" s="649" t="s">
        <v>426</v>
      </c>
    </row>
    <row r="264" spans="1:16" ht="17.45" customHeight="1">
      <c r="A264" s="492"/>
      <c r="B264" s="249"/>
      <c r="C264" s="660" t="s">
        <v>280</v>
      </c>
      <c r="D264" s="613">
        <v>600</v>
      </c>
      <c r="E264" s="500">
        <f t="shared" si="17"/>
        <v>600</v>
      </c>
      <c r="F264" s="500">
        <f t="shared" si="14"/>
        <v>0</v>
      </c>
      <c r="G264" s="484">
        <f>F264/D264*100</f>
        <v>0</v>
      </c>
      <c r="H264" s="638" t="s">
        <v>158</v>
      </c>
      <c r="I264" s="343">
        <v>600000</v>
      </c>
      <c r="J264" s="645" t="s">
        <v>426</v>
      </c>
      <c r="K264" s="646" t="s">
        <v>416</v>
      </c>
      <c r="L264" s="647">
        <v>1</v>
      </c>
      <c r="M264" s="647" t="s">
        <v>429</v>
      </c>
      <c r="N264" s="648" t="s">
        <v>430</v>
      </c>
      <c r="O264" s="343">
        <v>600000</v>
      </c>
      <c r="P264" s="649" t="s">
        <v>426</v>
      </c>
    </row>
    <row r="265" spans="1:16" ht="17.45" customHeight="1">
      <c r="A265" s="492"/>
      <c r="B265" s="249"/>
      <c r="C265" s="644" t="s">
        <v>114</v>
      </c>
      <c r="D265" s="499">
        <v>30000</v>
      </c>
      <c r="E265" s="500">
        <f t="shared" ref="E265:E275" si="18">O265/1000</f>
        <v>30000</v>
      </c>
      <c r="F265" s="500">
        <f t="shared" si="14"/>
        <v>0</v>
      </c>
      <c r="G265" s="484">
        <f>+F265/D265*100</f>
        <v>0</v>
      </c>
      <c r="H265" s="638" t="s">
        <v>158</v>
      </c>
      <c r="I265" s="343">
        <v>7500000</v>
      </c>
      <c r="J265" s="645" t="s">
        <v>426</v>
      </c>
      <c r="K265" s="646" t="s">
        <v>416</v>
      </c>
      <c r="L265" s="647">
        <v>4</v>
      </c>
      <c r="M265" s="647" t="s">
        <v>429</v>
      </c>
      <c r="N265" s="648" t="s">
        <v>430</v>
      </c>
      <c r="O265" s="343">
        <v>30000000</v>
      </c>
      <c r="P265" s="649" t="s">
        <v>426</v>
      </c>
    </row>
    <row r="266" spans="1:16" ht="17.45" customHeight="1">
      <c r="A266" s="586"/>
      <c r="B266" s="587"/>
      <c r="C266" s="664" t="s">
        <v>108</v>
      </c>
      <c r="D266" s="659">
        <v>600</v>
      </c>
      <c r="E266" s="652">
        <f t="shared" si="18"/>
        <v>600</v>
      </c>
      <c r="F266" s="652">
        <f t="shared" si="14"/>
        <v>0</v>
      </c>
      <c r="G266" s="653">
        <f>+F266/D266*100</f>
        <v>0</v>
      </c>
      <c r="H266" s="638" t="s">
        <v>158</v>
      </c>
      <c r="I266" s="343">
        <v>600000</v>
      </c>
      <c r="J266" s="645" t="s">
        <v>426</v>
      </c>
      <c r="K266" s="646" t="s">
        <v>416</v>
      </c>
      <c r="L266" s="647">
        <v>1</v>
      </c>
      <c r="M266" s="647" t="s">
        <v>429</v>
      </c>
      <c r="N266" s="648" t="s">
        <v>430</v>
      </c>
      <c r="O266" s="343">
        <v>600000</v>
      </c>
      <c r="P266" s="649" t="s">
        <v>426</v>
      </c>
    </row>
    <row r="267" spans="1:16" ht="17.45" customHeight="1">
      <c r="A267" s="402"/>
      <c r="B267" s="197"/>
      <c r="C267" s="657" t="s">
        <v>96</v>
      </c>
      <c r="D267" s="613">
        <v>3000</v>
      </c>
      <c r="E267" s="500">
        <f t="shared" si="18"/>
        <v>3000</v>
      </c>
      <c r="F267" s="500">
        <f t="shared" si="14"/>
        <v>0</v>
      </c>
      <c r="G267" s="484">
        <f>+F267/D267*100</f>
        <v>0</v>
      </c>
      <c r="H267" s="638" t="s">
        <v>158</v>
      </c>
      <c r="I267" s="343">
        <v>750000</v>
      </c>
      <c r="J267" s="645" t="s">
        <v>426</v>
      </c>
      <c r="K267" s="646" t="s">
        <v>416</v>
      </c>
      <c r="L267" s="647">
        <v>4</v>
      </c>
      <c r="M267" s="647" t="s">
        <v>429</v>
      </c>
      <c r="N267" s="648" t="s">
        <v>430</v>
      </c>
      <c r="O267" s="343">
        <v>3000000</v>
      </c>
      <c r="P267" s="649" t="s">
        <v>426</v>
      </c>
    </row>
    <row r="268" spans="1:16" ht="17.45" customHeight="1">
      <c r="A268" s="402"/>
      <c r="B268" s="197"/>
      <c r="C268" s="657" t="s">
        <v>132</v>
      </c>
      <c r="D268" s="613">
        <v>42880</v>
      </c>
      <c r="E268" s="500">
        <f t="shared" si="18"/>
        <v>38286.300000000003</v>
      </c>
      <c r="F268" s="500">
        <f t="shared" si="14"/>
        <v>-4593.6999999999971</v>
      </c>
      <c r="G268" s="484">
        <v>0</v>
      </c>
      <c r="H268" s="655" t="s">
        <v>158</v>
      </c>
      <c r="I268" s="343">
        <v>19143150</v>
      </c>
      <c r="J268" s="645" t="s">
        <v>426</v>
      </c>
      <c r="K268" s="646" t="s">
        <v>416</v>
      </c>
      <c r="L268" s="647">
        <v>2</v>
      </c>
      <c r="M268" s="647" t="s">
        <v>429</v>
      </c>
      <c r="N268" s="648" t="s">
        <v>430</v>
      </c>
      <c r="O268" s="343">
        <v>38286300</v>
      </c>
      <c r="P268" s="649" t="s">
        <v>426</v>
      </c>
    </row>
    <row r="269" spans="1:16" ht="17.45" customHeight="1">
      <c r="A269" s="492"/>
      <c r="B269" s="249"/>
      <c r="C269" s="657" t="s">
        <v>129</v>
      </c>
      <c r="D269" s="613">
        <v>80000</v>
      </c>
      <c r="E269" s="500">
        <f t="shared" si="18"/>
        <v>66492.539999999994</v>
      </c>
      <c r="F269" s="500">
        <f t="shared" ref="F269:F282" si="19">+E269-D269</f>
        <v>-13507.460000000006</v>
      </c>
      <c r="G269" s="484">
        <f>+F269/D269*100</f>
        <v>-16.884325000000008</v>
      </c>
      <c r="H269" s="655" t="s">
        <v>158</v>
      </c>
      <c r="I269" s="343">
        <v>13298508</v>
      </c>
      <c r="J269" s="645" t="s">
        <v>426</v>
      </c>
      <c r="K269" s="646" t="s">
        <v>416</v>
      </c>
      <c r="L269" s="647">
        <v>5</v>
      </c>
      <c r="M269" s="647" t="s">
        <v>429</v>
      </c>
      <c r="N269" s="648" t="s">
        <v>430</v>
      </c>
      <c r="O269" s="343">
        <v>66492540</v>
      </c>
      <c r="P269" s="649" t="s">
        <v>426</v>
      </c>
    </row>
    <row r="270" spans="1:16" ht="17.45" customHeight="1">
      <c r="A270" s="402"/>
      <c r="B270" s="197"/>
      <c r="C270" s="637" t="s">
        <v>215</v>
      </c>
      <c r="D270" s="499">
        <v>1800</v>
      </c>
      <c r="E270" s="500">
        <f t="shared" si="18"/>
        <v>1800</v>
      </c>
      <c r="F270" s="500">
        <f t="shared" si="19"/>
        <v>0</v>
      </c>
      <c r="G270" s="484">
        <f>+F270/D270*100</f>
        <v>0</v>
      </c>
      <c r="H270" s="655" t="s">
        <v>158</v>
      </c>
      <c r="I270" s="343">
        <v>1800000</v>
      </c>
      <c r="J270" s="645" t="s">
        <v>426</v>
      </c>
      <c r="K270" s="646" t="s">
        <v>416</v>
      </c>
      <c r="L270" s="647">
        <v>1</v>
      </c>
      <c r="M270" s="647" t="s">
        <v>429</v>
      </c>
      <c r="N270" s="648" t="s">
        <v>430</v>
      </c>
      <c r="O270" s="343">
        <v>1800000</v>
      </c>
      <c r="P270" s="649" t="s">
        <v>426</v>
      </c>
    </row>
    <row r="271" spans="1:16" ht="17.45" customHeight="1">
      <c r="A271" s="402"/>
      <c r="B271" s="197"/>
      <c r="C271" s="664" t="s">
        <v>151</v>
      </c>
      <c r="D271" s="659">
        <v>960</v>
      </c>
      <c r="E271" s="652">
        <f t="shared" si="18"/>
        <v>960</v>
      </c>
      <c r="F271" s="652">
        <f t="shared" si="19"/>
        <v>0</v>
      </c>
      <c r="G271" s="653">
        <f>+F271/D271*100</f>
        <v>0</v>
      </c>
      <c r="H271" s="638" t="s">
        <v>158</v>
      </c>
      <c r="I271" s="343">
        <v>960000</v>
      </c>
      <c r="J271" s="645" t="s">
        <v>426</v>
      </c>
      <c r="K271" s="646" t="s">
        <v>416</v>
      </c>
      <c r="L271" s="647">
        <v>1</v>
      </c>
      <c r="M271" s="647" t="s">
        <v>429</v>
      </c>
      <c r="N271" s="648" t="s">
        <v>430</v>
      </c>
      <c r="O271" s="343">
        <v>960000</v>
      </c>
      <c r="P271" s="649" t="s">
        <v>426</v>
      </c>
    </row>
    <row r="272" spans="1:16" ht="17.45" customHeight="1">
      <c r="A272" s="402"/>
      <c r="B272" s="197"/>
      <c r="C272" s="657" t="s">
        <v>126</v>
      </c>
      <c r="D272" s="613">
        <v>960</v>
      </c>
      <c r="E272" s="500">
        <f t="shared" si="18"/>
        <v>960</v>
      </c>
      <c r="F272" s="500">
        <f t="shared" si="19"/>
        <v>0</v>
      </c>
      <c r="G272" s="484">
        <f>F272/D272*100</f>
        <v>0</v>
      </c>
      <c r="H272" s="638" t="s">
        <v>158</v>
      </c>
      <c r="I272" s="343">
        <v>960000</v>
      </c>
      <c r="J272" s="645" t="s">
        <v>426</v>
      </c>
      <c r="K272" s="646" t="s">
        <v>416</v>
      </c>
      <c r="L272" s="647">
        <v>1</v>
      </c>
      <c r="M272" s="647" t="s">
        <v>429</v>
      </c>
      <c r="N272" s="648" t="s">
        <v>430</v>
      </c>
      <c r="O272" s="343">
        <v>960000</v>
      </c>
      <c r="P272" s="649" t="s">
        <v>426</v>
      </c>
    </row>
    <row r="273" spans="1:16" ht="17.45" customHeight="1">
      <c r="A273" s="402"/>
      <c r="B273" s="197"/>
      <c r="C273" s="644" t="s">
        <v>101</v>
      </c>
      <c r="D273" s="613">
        <v>3960</v>
      </c>
      <c r="E273" s="500">
        <f t="shared" si="18"/>
        <v>3960</v>
      </c>
      <c r="F273" s="500">
        <f t="shared" si="19"/>
        <v>0</v>
      </c>
      <c r="G273" s="484">
        <f>F273/D273*100</f>
        <v>0</v>
      </c>
      <c r="H273" s="638" t="s">
        <v>158</v>
      </c>
      <c r="I273" s="343">
        <v>3960000</v>
      </c>
      <c r="J273" s="645" t="s">
        <v>426</v>
      </c>
      <c r="K273" s="646" t="s">
        <v>416</v>
      </c>
      <c r="L273" s="647">
        <v>1</v>
      </c>
      <c r="M273" s="647" t="s">
        <v>429</v>
      </c>
      <c r="N273" s="648" t="s">
        <v>430</v>
      </c>
      <c r="O273" s="343">
        <v>3960000</v>
      </c>
      <c r="P273" s="649" t="s">
        <v>426</v>
      </c>
    </row>
    <row r="274" spans="1:16" ht="17.45" customHeight="1">
      <c r="A274" s="402"/>
      <c r="B274" s="197"/>
      <c r="C274" s="644" t="s">
        <v>19</v>
      </c>
      <c r="D274" s="613">
        <v>1800</v>
      </c>
      <c r="E274" s="500">
        <f t="shared" si="18"/>
        <v>1800</v>
      </c>
      <c r="F274" s="500">
        <f t="shared" si="19"/>
        <v>0</v>
      </c>
      <c r="G274" s="484">
        <f>F274/D274*100</f>
        <v>0</v>
      </c>
      <c r="H274" s="638" t="s">
        <v>158</v>
      </c>
      <c r="I274" s="343">
        <v>1800000</v>
      </c>
      <c r="J274" s="645" t="s">
        <v>426</v>
      </c>
      <c r="K274" s="646" t="s">
        <v>416</v>
      </c>
      <c r="L274" s="647">
        <v>1</v>
      </c>
      <c r="M274" s="647" t="s">
        <v>429</v>
      </c>
      <c r="N274" s="648" t="s">
        <v>430</v>
      </c>
      <c r="O274" s="343">
        <v>1800000</v>
      </c>
      <c r="P274" s="649" t="s">
        <v>426</v>
      </c>
    </row>
    <row r="275" spans="1:16" ht="17.45" customHeight="1">
      <c r="A275" s="492" t="s">
        <v>443</v>
      </c>
      <c r="B275" s="249" t="s">
        <v>443</v>
      </c>
      <c r="C275" s="657" t="s">
        <v>125</v>
      </c>
      <c r="D275" s="613">
        <v>600</v>
      </c>
      <c r="E275" s="500">
        <f t="shared" si="18"/>
        <v>600</v>
      </c>
      <c r="F275" s="500">
        <f t="shared" si="19"/>
        <v>0</v>
      </c>
      <c r="G275" s="484">
        <f>F275/D275*100</f>
        <v>0</v>
      </c>
      <c r="H275" s="638" t="s">
        <v>158</v>
      </c>
      <c r="I275" s="343">
        <v>600000</v>
      </c>
      <c r="J275" s="645" t="s">
        <v>426</v>
      </c>
      <c r="K275" s="646" t="s">
        <v>416</v>
      </c>
      <c r="L275" s="647">
        <v>1</v>
      </c>
      <c r="M275" s="647" t="s">
        <v>429</v>
      </c>
      <c r="N275" s="648" t="s">
        <v>430</v>
      </c>
      <c r="O275" s="343">
        <v>600000</v>
      </c>
      <c r="P275" s="649" t="s">
        <v>426</v>
      </c>
    </row>
    <row r="276" spans="1:16" ht="17.45" customHeight="1">
      <c r="A276" s="402"/>
      <c r="B276" s="197"/>
      <c r="C276" s="660" t="s">
        <v>209</v>
      </c>
      <c r="D276" s="613">
        <v>2880</v>
      </c>
      <c r="E276" s="500">
        <f>O276/1000</f>
        <v>3240</v>
      </c>
      <c r="F276" s="500">
        <f t="shared" si="19"/>
        <v>360</v>
      </c>
      <c r="G276" s="484">
        <f t="shared" ref="G276:G282" si="20">+F276/D276*100</f>
        <v>12.5</v>
      </c>
      <c r="H276" s="638" t="s">
        <v>158</v>
      </c>
      <c r="I276" s="343">
        <v>3240000</v>
      </c>
      <c r="J276" s="645" t="s">
        <v>426</v>
      </c>
      <c r="K276" s="646" t="s">
        <v>416</v>
      </c>
      <c r="L276" s="647">
        <v>1</v>
      </c>
      <c r="M276" s="647" t="s">
        <v>429</v>
      </c>
      <c r="N276" s="648" t="s">
        <v>430</v>
      </c>
      <c r="O276" s="343">
        <v>3240000</v>
      </c>
      <c r="P276" s="649" t="s">
        <v>426</v>
      </c>
    </row>
    <row r="277" spans="1:16" ht="17.45" customHeight="1">
      <c r="A277" s="402"/>
      <c r="B277" s="197"/>
      <c r="C277" s="660" t="s">
        <v>286</v>
      </c>
      <c r="D277" s="614">
        <v>9600</v>
      </c>
      <c r="E277" s="500">
        <f t="shared" ref="E277:E278" si="21">O277/1000</f>
        <v>9600</v>
      </c>
      <c r="F277" s="500">
        <f t="shared" si="19"/>
        <v>0</v>
      </c>
      <c r="G277" s="484">
        <f t="shared" si="20"/>
        <v>0</v>
      </c>
      <c r="H277" s="638" t="s">
        <v>158</v>
      </c>
      <c r="I277" s="343">
        <v>800000</v>
      </c>
      <c r="J277" s="645" t="s">
        <v>426</v>
      </c>
      <c r="K277" s="646" t="s">
        <v>416</v>
      </c>
      <c r="L277" s="647">
        <v>12</v>
      </c>
      <c r="M277" s="647" t="s">
        <v>429</v>
      </c>
      <c r="N277" s="648" t="s">
        <v>430</v>
      </c>
      <c r="O277" s="343">
        <v>9600000</v>
      </c>
      <c r="P277" s="649" t="s">
        <v>426</v>
      </c>
    </row>
    <row r="278" spans="1:16" ht="17.45" customHeight="1">
      <c r="A278" s="402"/>
      <c r="B278" s="197"/>
      <c r="C278" s="660" t="s">
        <v>167</v>
      </c>
      <c r="D278" s="614">
        <v>1200</v>
      </c>
      <c r="E278" s="500">
        <f t="shared" si="21"/>
        <v>1200</v>
      </c>
      <c r="F278" s="500">
        <f t="shared" si="19"/>
        <v>0</v>
      </c>
      <c r="G278" s="484">
        <f t="shared" si="20"/>
        <v>0</v>
      </c>
      <c r="H278" s="638" t="s">
        <v>158</v>
      </c>
      <c r="I278" s="343">
        <v>100000</v>
      </c>
      <c r="J278" s="645" t="s">
        <v>426</v>
      </c>
      <c r="K278" s="646" t="s">
        <v>416</v>
      </c>
      <c r="L278" s="647">
        <v>12</v>
      </c>
      <c r="M278" s="647" t="s">
        <v>429</v>
      </c>
      <c r="N278" s="648" t="s">
        <v>430</v>
      </c>
      <c r="O278" s="343">
        <v>1200000</v>
      </c>
      <c r="P278" s="649" t="s">
        <v>426</v>
      </c>
    </row>
    <row r="279" spans="1:16" ht="17.45" customHeight="1">
      <c r="A279" s="402"/>
      <c r="B279" s="197"/>
      <c r="C279" s="637" t="s">
        <v>107</v>
      </c>
      <c r="D279" s="499">
        <v>2520</v>
      </c>
      <c r="E279" s="500">
        <f>O279/1000</f>
        <v>2520</v>
      </c>
      <c r="F279" s="500">
        <f>+E279-D279</f>
        <v>0</v>
      </c>
      <c r="G279" s="484">
        <f>+F279/D279*100</f>
        <v>0</v>
      </c>
      <c r="H279" s="638" t="s">
        <v>158</v>
      </c>
      <c r="I279" s="343">
        <v>2520000</v>
      </c>
      <c r="J279" s="645" t="s">
        <v>426</v>
      </c>
      <c r="K279" s="646" t="s">
        <v>416</v>
      </c>
      <c r="L279" s="647">
        <v>1</v>
      </c>
      <c r="M279" s="647" t="s">
        <v>429</v>
      </c>
      <c r="N279" s="648" t="s">
        <v>430</v>
      </c>
      <c r="O279" s="343">
        <v>2520000</v>
      </c>
      <c r="P279" s="649" t="s">
        <v>426</v>
      </c>
    </row>
    <row r="280" spans="1:16" ht="17.45" customHeight="1">
      <c r="A280" s="402"/>
      <c r="B280" s="197"/>
      <c r="C280" s="666" t="s">
        <v>396</v>
      </c>
      <c r="D280" s="667">
        <v>0</v>
      </c>
      <c r="E280" s="500">
        <f>O280/1000</f>
        <v>5000</v>
      </c>
      <c r="F280" s="500">
        <f>+E280-D280</f>
        <v>5000</v>
      </c>
      <c r="G280" s="668" t="s">
        <v>421</v>
      </c>
      <c r="H280" s="638" t="s">
        <v>158</v>
      </c>
      <c r="I280" s="343">
        <v>5000000</v>
      </c>
      <c r="J280" s="645" t="s">
        <v>426</v>
      </c>
      <c r="K280" s="646" t="s">
        <v>416</v>
      </c>
      <c r="L280" s="647">
        <v>1</v>
      </c>
      <c r="M280" s="647" t="s">
        <v>429</v>
      </c>
      <c r="N280" s="648" t="s">
        <v>430</v>
      </c>
      <c r="O280" s="343">
        <v>5000000</v>
      </c>
      <c r="P280" s="649" t="s">
        <v>426</v>
      </c>
    </row>
    <row r="281" spans="1:16" ht="20.100000000000001" customHeight="1">
      <c r="A281" s="283" t="s">
        <v>449</v>
      </c>
      <c r="B281" s="223" t="s">
        <v>411</v>
      </c>
      <c r="C281" s="669"/>
      <c r="D281" s="461">
        <f>+D282</f>
        <v>33000</v>
      </c>
      <c r="E281" s="462">
        <f>+E282</f>
        <v>55000</v>
      </c>
      <c r="F281" s="462">
        <f t="shared" si="19"/>
        <v>22000</v>
      </c>
      <c r="G281" s="636">
        <f t="shared" si="20"/>
        <v>66.666666666666657</v>
      </c>
      <c r="H281" s="448"/>
      <c r="I281" s="194"/>
      <c r="J281" s="287"/>
      <c r="K281" s="214"/>
      <c r="L281" s="195"/>
      <c r="M281" s="195"/>
      <c r="N281" s="348"/>
      <c r="O281" s="474">
        <v>55000000</v>
      </c>
      <c r="P281" s="350" t="s">
        <v>426</v>
      </c>
    </row>
    <row r="282" spans="1:16" ht="15.95" customHeight="1">
      <c r="A282" s="187"/>
      <c r="B282" s="337" t="s">
        <v>449</v>
      </c>
      <c r="C282" s="409" t="s">
        <v>449</v>
      </c>
      <c r="D282" s="422">
        <v>33000</v>
      </c>
      <c r="E282" s="411">
        <f>+O282/1000</f>
        <v>55000</v>
      </c>
      <c r="F282" s="411">
        <f t="shared" si="19"/>
        <v>22000</v>
      </c>
      <c r="G282" s="412">
        <f t="shared" si="20"/>
        <v>66.666666666666657</v>
      </c>
      <c r="H282" s="427"/>
      <c r="I282" s="215"/>
      <c r="J282" s="287"/>
      <c r="K282" s="214"/>
      <c r="L282" s="196" t="s">
        <v>408</v>
      </c>
      <c r="M282" s="196"/>
      <c r="N282" s="196"/>
      <c r="O282" s="194">
        <v>55000000</v>
      </c>
      <c r="P282" s="186" t="s">
        <v>426</v>
      </c>
    </row>
    <row r="283" spans="1:16" ht="15.95" customHeight="1">
      <c r="A283" s="187"/>
      <c r="B283" s="249"/>
      <c r="C283" s="413"/>
      <c r="D283" s="424"/>
      <c r="E283" s="415"/>
      <c r="F283" s="415"/>
      <c r="G283" s="416"/>
      <c r="H283" s="426" t="s">
        <v>28</v>
      </c>
      <c r="I283" s="244">
        <v>11000000</v>
      </c>
      <c r="J283" s="344" t="s">
        <v>426</v>
      </c>
      <c r="K283" s="246" t="s">
        <v>416</v>
      </c>
      <c r="L283" s="245">
        <v>5</v>
      </c>
      <c r="M283" s="245" t="s">
        <v>429</v>
      </c>
      <c r="N283" s="248" t="s">
        <v>430</v>
      </c>
      <c r="O283" s="469">
        <v>55000000</v>
      </c>
      <c r="P283" s="207" t="s">
        <v>426</v>
      </c>
    </row>
    <row r="284" spans="1:16" ht="20.100000000000001" customHeight="1">
      <c r="A284" s="634" t="s">
        <v>452</v>
      </c>
      <c r="B284" s="223" t="s">
        <v>411</v>
      </c>
      <c r="C284" s="284"/>
      <c r="D284" s="670">
        <f>SUM(D285:D294)</f>
        <v>6585315</v>
      </c>
      <c r="E284" s="671">
        <f>SUM(E285:E294)</f>
        <v>7913481.1459999997</v>
      </c>
      <c r="F284" s="672">
        <f>+E284-D284</f>
        <v>1328166.1459999997</v>
      </c>
      <c r="G284" s="673">
        <f>+F284/D284*100</f>
        <v>20.168604630150565</v>
      </c>
      <c r="H284" s="448"/>
      <c r="I284" s="194"/>
      <c r="J284" s="287"/>
      <c r="K284" s="195"/>
      <c r="L284" s="195" t="s">
        <v>408</v>
      </c>
      <c r="M284" s="195"/>
      <c r="N284" s="195"/>
      <c r="O284" s="194">
        <v>7913481146</v>
      </c>
      <c r="P284" s="186" t="s">
        <v>426</v>
      </c>
    </row>
    <row r="285" spans="1:16" ht="18.75" customHeight="1">
      <c r="A285" s="590" t="s">
        <v>186</v>
      </c>
      <c r="B285" s="674" t="s">
        <v>187</v>
      </c>
      <c r="C285" s="489" t="s">
        <v>452</v>
      </c>
      <c r="D285" s="675">
        <v>6577794</v>
      </c>
      <c r="E285" s="411">
        <f>O285/1000</f>
        <v>7905960.1459999997</v>
      </c>
      <c r="F285" s="411">
        <f>E285-D285</f>
        <v>1328166.1459999997</v>
      </c>
      <c r="G285" s="412">
        <f>+F285/D285*100</f>
        <v>20.19166526042013</v>
      </c>
      <c r="H285" s="427"/>
      <c r="I285" s="194"/>
      <c r="J285" s="287"/>
      <c r="K285" s="195"/>
      <c r="L285" s="195"/>
      <c r="M285" s="195"/>
      <c r="N285" s="195"/>
      <c r="O285" s="194">
        <v>7905960146</v>
      </c>
      <c r="P285" s="186" t="s">
        <v>426</v>
      </c>
    </row>
    <row r="286" spans="1:16" ht="16.5" customHeight="1">
      <c r="A286" s="402"/>
      <c r="B286" s="676" t="s">
        <v>186</v>
      </c>
      <c r="C286" s="515"/>
      <c r="D286" s="677"/>
      <c r="E286" s="415"/>
      <c r="F286" s="415"/>
      <c r="G286" s="416" t="e">
        <f>+F286/D286*100</f>
        <v>#DIV/0!</v>
      </c>
      <c r="H286" s="678" t="s">
        <v>104</v>
      </c>
      <c r="I286" s="343">
        <v>1041196399</v>
      </c>
      <c r="J286" s="344" t="s">
        <v>426</v>
      </c>
      <c r="K286" s="246" t="s">
        <v>416</v>
      </c>
      <c r="L286" s="245">
        <v>1</v>
      </c>
      <c r="M286" s="245" t="s">
        <v>429</v>
      </c>
      <c r="N286" s="248" t="s">
        <v>430</v>
      </c>
      <c r="O286" s="343">
        <v>1041196399</v>
      </c>
      <c r="P286" s="207" t="s">
        <v>426</v>
      </c>
    </row>
    <row r="287" spans="1:16" ht="16.5" customHeight="1">
      <c r="A287" s="402"/>
      <c r="B287" s="679"/>
      <c r="C287" s="515"/>
      <c r="D287" s="677"/>
      <c r="E287" s="415"/>
      <c r="F287" s="415"/>
      <c r="G287" s="416" t="e">
        <f>+F287/D287*100</f>
        <v>#DIV/0!</v>
      </c>
      <c r="H287" s="680" t="s">
        <v>230</v>
      </c>
      <c r="I287" s="343">
        <v>3666502152</v>
      </c>
      <c r="J287" s="344" t="s">
        <v>426</v>
      </c>
      <c r="K287" s="246" t="s">
        <v>416</v>
      </c>
      <c r="L287" s="245">
        <v>1</v>
      </c>
      <c r="M287" s="245" t="s">
        <v>429</v>
      </c>
      <c r="N287" s="248" t="s">
        <v>430</v>
      </c>
      <c r="O287" s="343">
        <v>3666502152</v>
      </c>
      <c r="P287" s="207" t="s">
        <v>426</v>
      </c>
    </row>
    <row r="288" spans="1:16" ht="16.5" customHeight="1">
      <c r="A288" s="402"/>
      <c r="B288" s="679"/>
      <c r="C288" s="491"/>
      <c r="D288" s="681"/>
      <c r="E288" s="420"/>
      <c r="F288" s="420"/>
      <c r="G288" s="421" t="e">
        <f>+F288/D288*100</f>
        <v>#DIV/0!</v>
      </c>
      <c r="H288" s="682" t="s">
        <v>242</v>
      </c>
      <c r="I288" s="345">
        <v>3198261595</v>
      </c>
      <c r="J288" s="346" t="s">
        <v>426</v>
      </c>
      <c r="K288" s="256" t="s">
        <v>416</v>
      </c>
      <c r="L288" s="255">
        <v>1</v>
      </c>
      <c r="M288" s="255" t="s">
        <v>429</v>
      </c>
      <c r="N288" s="257" t="s">
        <v>430</v>
      </c>
      <c r="O288" s="282">
        <v>3198261595</v>
      </c>
      <c r="P288" s="258" t="s">
        <v>426</v>
      </c>
    </row>
    <row r="289" spans="1:16" ht="18.75" hidden="1" customHeight="1">
      <c r="A289" s="590"/>
      <c r="B289" s="679"/>
      <c r="C289" s="489" t="s">
        <v>274</v>
      </c>
      <c r="D289" s="683">
        <v>0</v>
      </c>
      <c r="E289" s="411">
        <v>0</v>
      </c>
      <c r="F289" s="411">
        <f>E289-D289</f>
        <v>0</v>
      </c>
      <c r="G289" s="412" t="e">
        <f>F289/D289*100</f>
        <v>#DIV/0!</v>
      </c>
      <c r="H289" s="427"/>
      <c r="I289" s="194"/>
      <c r="J289" s="287"/>
      <c r="K289" s="195"/>
      <c r="L289" s="195"/>
      <c r="M289" s="195"/>
      <c r="N289" s="195"/>
      <c r="O289" s="194">
        <v>0</v>
      </c>
      <c r="P289" s="186" t="s">
        <v>426</v>
      </c>
    </row>
    <row r="290" spans="1:16" ht="16.5" hidden="1" customHeight="1">
      <c r="A290" s="402"/>
      <c r="B290" s="679"/>
      <c r="C290" s="515"/>
      <c r="D290" s="684"/>
      <c r="E290" s="415"/>
      <c r="F290" s="415"/>
      <c r="G290" s="416"/>
      <c r="H290" s="678" t="s">
        <v>52</v>
      </c>
      <c r="I290" s="343">
        <v>0</v>
      </c>
      <c r="J290" s="344" t="s">
        <v>426</v>
      </c>
      <c r="K290" s="246" t="s">
        <v>416</v>
      </c>
      <c r="L290" s="245">
        <v>1</v>
      </c>
      <c r="M290" s="245" t="s">
        <v>429</v>
      </c>
      <c r="N290" s="248" t="s">
        <v>430</v>
      </c>
      <c r="O290" s="343">
        <v>0</v>
      </c>
      <c r="P290" s="207" t="s">
        <v>426</v>
      </c>
    </row>
    <row r="291" spans="1:16" ht="16.5" hidden="1" customHeight="1">
      <c r="A291" s="402"/>
      <c r="B291" s="679"/>
      <c r="C291" s="515"/>
      <c r="D291" s="684"/>
      <c r="E291" s="415"/>
      <c r="F291" s="415"/>
      <c r="G291" s="416"/>
      <c r="H291" s="680" t="s">
        <v>12</v>
      </c>
      <c r="I291" s="343">
        <v>0</v>
      </c>
      <c r="J291" s="344" t="s">
        <v>426</v>
      </c>
      <c r="K291" s="246" t="s">
        <v>416</v>
      </c>
      <c r="L291" s="245">
        <v>1</v>
      </c>
      <c r="M291" s="245" t="s">
        <v>429</v>
      </c>
      <c r="N291" s="248" t="s">
        <v>430</v>
      </c>
      <c r="O291" s="343">
        <v>0</v>
      </c>
      <c r="P291" s="207" t="s">
        <v>426</v>
      </c>
    </row>
    <row r="292" spans="1:16" ht="16.5" hidden="1" customHeight="1">
      <c r="A292" s="402"/>
      <c r="B292" s="679"/>
      <c r="C292" s="491"/>
      <c r="D292" s="685"/>
      <c r="E292" s="420"/>
      <c r="F292" s="420"/>
      <c r="G292" s="421"/>
      <c r="H292" s="682" t="s">
        <v>13</v>
      </c>
      <c r="I292" s="345">
        <v>0</v>
      </c>
      <c r="J292" s="346" t="s">
        <v>426</v>
      </c>
      <c r="K292" s="256" t="s">
        <v>416</v>
      </c>
      <c r="L292" s="255">
        <v>1</v>
      </c>
      <c r="M292" s="255" t="s">
        <v>429</v>
      </c>
      <c r="N292" s="257" t="s">
        <v>430</v>
      </c>
      <c r="O292" s="282">
        <v>0</v>
      </c>
      <c r="P292" s="258" t="s">
        <v>426</v>
      </c>
    </row>
    <row r="293" spans="1:16" ht="16.5" customHeight="1">
      <c r="A293" s="686"/>
      <c r="B293" s="687"/>
      <c r="C293" s="489" t="s">
        <v>454</v>
      </c>
      <c r="D293" s="411">
        <v>7521</v>
      </c>
      <c r="E293" s="411">
        <f>O293/1000</f>
        <v>7521</v>
      </c>
      <c r="F293" s="411">
        <f>E293-D293</f>
        <v>0</v>
      </c>
      <c r="G293" s="412">
        <f>F293/D293*100</f>
        <v>0</v>
      </c>
      <c r="H293" s="427"/>
      <c r="I293" s="215"/>
      <c r="J293" s="287"/>
      <c r="K293" s="214"/>
      <c r="L293" s="195" t="s">
        <v>408</v>
      </c>
      <c r="M293" s="195"/>
      <c r="N293" s="195"/>
      <c r="O293" s="194">
        <v>7521000</v>
      </c>
      <c r="P293" s="186" t="s">
        <v>426</v>
      </c>
    </row>
    <row r="294" spans="1:16" ht="16.5" customHeight="1" thickBot="1">
      <c r="A294" s="688"/>
      <c r="B294" s="689"/>
      <c r="C294" s="690"/>
      <c r="D294" s="442"/>
      <c r="E294" s="442"/>
      <c r="F294" s="442"/>
      <c r="G294" s="691"/>
      <c r="H294" s="444" t="s">
        <v>3</v>
      </c>
      <c r="I294" s="316">
        <v>7521000</v>
      </c>
      <c r="J294" s="445" t="s">
        <v>426</v>
      </c>
      <c r="K294" s="318" t="s">
        <v>416</v>
      </c>
      <c r="L294" s="317">
        <v>1</v>
      </c>
      <c r="M294" s="317" t="s">
        <v>429</v>
      </c>
      <c r="N294" s="319" t="s">
        <v>430</v>
      </c>
      <c r="O294" s="692">
        <v>7521000</v>
      </c>
      <c r="P294" s="320" t="s">
        <v>426</v>
      </c>
    </row>
    <row r="295" spans="1:16" ht="16.5" customHeight="1">
      <c r="B295" s="693"/>
      <c r="C295" s="694"/>
      <c r="D295" s="368"/>
      <c r="G295" s="695"/>
      <c r="H295" s="696"/>
      <c r="I295" s="203"/>
      <c r="K295" s="205"/>
      <c r="N295" s="206"/>
      <c r="O295" s="237"/>
    </row>
    <row r="296" spans="1:16">
      <c r="H296" s="697"/>
    </row>
    <row r="297" spans="1:16">
      <c r="H297" s="698"/>
    </row>
    <row r="298" spans="1:16" ht="9.75" customHeight="1"/>
    <row r="299" spans="1:16" ht="21.75" customHeight="1"/>
    <row r="301" spans="1:16">
      <c r="H301" s="699"/>
    </row>
    <row r="302" spans="1:16">
      <c r="H302" s="699"/>
    </row>
  </sheetData>
  <mergeCells count="294">
    <mergeCell ref="A1:B1"/>
    <mergeCell ref="A2:B2"/>
    <mergeCell ref="N2:P2"/>
    <mergeCell ref="A3:A4"/>
    <mergeCell ref="B3:B4"/>
    <mergeCell ref="C3:C4"/>
    <mergeCell ref="D3:D4"/>
    <mergeCell ref="E3:E4"/>
    <mergeCell ref="F3:G3"/>
    <mergeCell ref="H3:P4"/>
    <mergeCell ref="A5:C5"/>
    <mergeCell ref="B6:C6"/>
    <mergeCell ref="C8:C10"/>
    <mergeCell ref="D8:D10"/>
    <mergeCell ref="E8:E10"/>
    <mergeCell ref="F8:F10"/>
    <mergeCell ref="G8:G10"/>
    <mergeCell ref="C11:C15"/>
    <mergeCell ref="D11:D15"/>
    <mergeCell ref="E11:E15"/>
    <mergeCell ref="F11:F15"/>
    <mergeCell ref="G11:G15"/>
    <mergeCell ref="L11:N11"/>
    <mergeCell ref="C16:C17"/>
    <mergeCell ref="D16:D17"/>
    <mergeCell ref="E16:E17"/>
    <mergeCell ref="F16:F17"/>
    <mergeCell ref="G16:G17"/>
    <mergeCell ref="L16:N16"/>
    <mergeCell ref="C18:C23"/>
    <mergeCell ref="D18:D23"/>
    <mergeCell ref="E18:E23"/>
    <mergeCell ref="F18:F23"/>
    <mergeCell ref="G18:G23"/>
    <mergeCell ref="L18:N18"/>
    <mergeCell ref="L19:M19"/>
    <mergeCell ref="L20:M20"/>
    <mergeCell ref="L21:M21"/>
    <mergeCell ref="L22:M22"/>
    <mergeCell ref="L23:M23"/>
    <mergeCell ref="C24:C25"/>
    <mergeCell ref="D24:D25"/>
    <mergeCell ref="E24:E25"/>
    <mergeCell ref="F24:F25"/>
    <mergeCell ref="G24:G25"/>
    <mergeCell ref="C27:C31"/>
    <mergeCell ref="D27:D31"/>
    <mergeCell ref="E27:E31"/>
    <mergeCell ref="F27:F31"/>
    <mergeCell ref="G27:G31"/>
    <mergeCell ref="L27:N27"/>
    <mergeCell ref="C32:C33"/>
    <mergeCell ref="D32:D33"/>
    <mergeCell ref="E32:E33"/>
    <mergeCell ref="F32:F33"/>
    <mergeCell ref="G32:G33"/>
    <mergeCell ref="C34:C38"/>
    <mergeCell ref="D34:D38"/>
    <mergeCell ref="E34:E38"/>
    <mergeCell ref="F34:F38"/>
    <mergeCell ref="G34:G38"/>
    <mergeCell ref="L34:N34"/>
    <mergeCell ref="C40:C41"/>
    <mergeCell ref="D40:D41"/>
    <mergeCell ref="E40:E41"/>
    <mergeCell ref="F40:F41"/>
    <mergeCell ref="G40:G41"/>
    <mergeCell ref="C42:C48"/>
    <mergeCell ref="D42:D48"/>
    <mergeCell ref="E42:E48"/>
    <mergeCell ref="F42:F48"/>
    <mergeCell ref="G42:G48"/>
    <mergeCell ref="L42:N42"/>
    <mergeCell ref="C49:C52"/>
    <mergeCell ref="D49:D52"/>
    <mergeCell ref="E49:E52"/>
    <mergeCell ref="F49:F52"/>
    <mergeCell ref="G49:G52"/>
    <mergeCell ref="L49:N49"/>
    <mergeCell ref="C53:C57"/>
    <mergeCell ref="D53:D57"/>
    <mergeCell ref="E53:E57"/>
    <mergeCell ref="F53:F57"/>
    <mergeCell ref="G53:G57"/>
    <mergeCell ref="L53:N53"/>
    <mergeCell ref="C58:C60"/>
    <mergeCell ref="D58:D60"/>
    <mergeCell ref="E58:E60"/>
    <mergeCell ref="F58:F60"/>
    <mergeCell ref="G58:G60"/>
    <mergeCell ref="L58:N58"/>
    <mergeCell ref="C61:C69"/>
    <mergeCell ref="D61:D69"/>
    <mergeCell ref="E61:E69"/>
    <mergeCell ref="F61:F69"/>
    <mergeCell ref="G61:G69"/>
    <mergeCell ref="L61:N61"/>
    <mergeCell ref="B70:C70"/>
    <mergeCell ref="C72:C73"/>
    <mergeCell ref="D72:D73"/>
    <mergeCell ref="E72:E73"/>
    <mergeCell ref="F72:F73"/>
    <mergeCell ref="G72:G73"/>
    <mergeCell ref="C74:C76"/>
    <mergeCell ref="D74:D76"/>
    <mergeCell ref="E74:E76"/>
    <mergeCell ref="F74:F76"/>
    <mergeCell ref="G74:G76"/>
    <mergeCell ref="C77:C78"/>
    <mergeCell ref="D77:D78"/>
    <mergeCell ref="E77:E78"/>
    <mergeCell ref="F77:F78"/>
    <mergeCell ref="G77:G78"/>
    <mergeCell ref="B79:C79"/>
    <mergeCell ref="L80:N80"/>
    <mergeCell ref="C81:C86"/>
    <mergeCell ref="D81:D86"/>
    <mergeCell ref="E81:E86"/>
    <mergeCell ref="F81:F86"/>
    <mergeCell ref="G81:G86"/>
    <mergeCell ref="L81:N81"/>
    <mergeCell ref="C87:C90"/>
    <mergeCell ref="D87:D90"/>
    <mergeCell ref="E87:E90"/>
    <mergeCell ref="F87:F90"/>
    <mergeCell ref="G87:G90"/>
    <mergeCell ref="L87:N87"/>
    <mergeCell ref="L91:N91"/>
    <mergeCell ref="C92:C99"/>
    <mergeCell ref="D92:D99"/>
    <mergeCell ref="E92:E99"/>
    <mergeCell ref="F92:F99"/>
    <mergeCell ref="G92:G99"/>
    <mergeCell ref="L92:N92"/>
    <mergeCell ref="L100:N100"/>
    <mergeCell ref="C101:C102"/>
    <mergeCell ref="D101:D102"/>
    <mergeCell ref="E101:E102"/>
    <mergeCell ref="F101:F102"/>
    <mergeCell ref="G101:G102"/>
    <mergeCell ref="L101:N101"/>
    <mergeCell ref="C103:C104"/>
    <mergeCell ref="D103:D104"/>
    <mergeCell ref="E103:E104"/>
    <mergeCell ref="F103:F104"/>
    <mergeCell ref="G103:G104"/>
    <mergeCell ref="L103:N103"/>
    <mergeCell ref="C105:C110"/>
    <mergeCell ref="D105:D110"/>
    <mergeCell ref="E105:E110"/>
    <mergeCell ref="F105:F110"/>
    <mergeCell ref="G105:G110"/>
    <mergeCell ref="L105:N105"/>
    <mergeCell ref="C111:C112"/>
    <mergeCell ref="D111:D112"/>
    <mergeCell ref="E111:E112"/>
    <mergeCell ref="F111:F112"/>
    <mergeCell ref="G111:G112"/>
    <mergeCell ref="C113:C114"/>
    <mergeCell ref="D113:D114"/>
    <mergeCell ref="E113:E114"/>
    <mergeCell ref="F113:F114"/>
    <mergeCell ref="G113:G114"/>
    <mergeCell ref="L113:N113"/>
    <mergeCell ref="C115:C117"/>
    <mergeCell ref="D115:D117"/>
    <mergeCell ref="E115:E117"/>
    <mergeCell ref="F115:F117"/>
    <mergeCell ref="G115:G117"/>
    <mergeCell ref="L115:N115"/>
    <mergeCell ref="C118:C119"/>
    <mergeCell ref="D118:D119"/>
    <mergeCell ref="E118:E119"/>
    <mergeCell ref="F118:F119"/>
    <mergeCell ref="G118:G119"/>
    <mergeCell ref="L118:N118"/>
    <mergeCell ref="C120:C122"/>
    <mergeCell ref="D120:D122"/>
    <mergeCell ref="E120:E122"/>
    <mergeCell ref="F120:F122"/>
    <mergeCell ref="G120:G122"/>
    <mergeCell ref="L120:N120"/>
    <mergeCell ref="C124:C125"/>
    <mergeCell ref="D124:D125"/>
    <mergeCell ref="E124:E125"/>
    <mergeCell ref="F124:F125"/>
    <mergeCell ref="G124:G125"/>
    <mergeCell ref="L124:N124"/>
    <mergeCell ref="C126:C130"/>
    <mergeCell ref="D126:D130"/>
    <mergeCell ref="E126:E130"/>
    <mergeCell ref="F126:F130"/>
    <mergeCell ref="G126:G130"/>
    <mergeCell ref="L126:N126"/>
    <mergeCell ref="C131:C139"/>
    <mergeCell ref="D131:D139"/>
    <mergeCell ref="E131:E139"/>
    <mergeCell ref="F131:F139"/>
    <mergeCell ref="G131:G139"/>
    <mergeCell ref="L131:N131"/>
    <mergeCell ref="M133:N133"/>
    <mergeCell ref="C140:C148"/>
    <mergeCell ref="D140:D148"/>
    <mergeCell ref="E140:E148"/>
    <mergeCell ref="F140:F148"/>
    <mergeCell ref="G140:G148"/>
    <mergeCell ref="L140:N140"/>
    <mergeCell ref="C150:C152"/>
    <mergeCell ref="D150:D152"/>
    <mergeCell ref="E150:E152"/>
    <mergeCell ref="F150:F152"/>
    <mergeCell ref="G150:G152"/>
    <mergeCell ref="L150:N150"/>
    <mergeCell ref="C153:C155"/>
    <mergeCell ref="D153:D155"/>
    <mergeCell ref="E153:E155"/>
    <mergeCell ref="F153:F155"/>
    <mergeCell ref="G153:G155"/>
    <mergeCell ref="L153:N153"/>
    <mergeCell ref="C157:C161"/>
    <mergeCell ref="D157:D161"/>
    <mergeCell ref="E157:E161"/>
    <mergeCell ref="F157:F161"/>
    <mergeCell ref="G157:G161"/>
    <mergeCell ref="L157:N157"/>
    <mergeCell ref="C163:C169"/>
    <mergeCell ref="D163:D169"/>
    <mergeCell ref="E163:E169"/>
    <mergeCell ref="F163:F169"/>
    <mergeCell ref="G163:G169"/>
    <mergeCell ref="L163:N163"/>
    <mergeCell ref="M166:N166"/>
    <mergeCell ref="C171:C174"/>
    <mergeCell ref="D171:D174"/>
    <mergeCell ref="E171:E174"/>
    <mergeCell ref="F171:F174"/>
    <mergeCell ref="G171:G174"/>
    <mergeCell ref="L171:N171"/>
    <mergeCell ref="C176:C182"/>
    <mergeCell ref="D176:D182"/>
    <mergeCell ref="E176:E182"/>
    <mergeCell ref="F176:F182"/>
    <mergeCell ref="G176:G182"/>
    <mergeCell ref="L176:N176"/>
    <mergeCell ref="C183:C184"/>
    <mergeCell ref="D183:D184"/>
    <mergeCell ref="E183:E184"/>
    <mergeCell ref="F183:F184"/>
    <mergeCell ref="G183:G184"/>
    <mergeCell ref="L183:N183"/>
    <mergeCell ref="C186:C189"/>
    <mergeCell ref="D186:D189"/>
    <mergeCell ref="E186:E189"/>
    <mergeCell ref="F186:F189"/>
    <mergeCell ref="G186:G189"/>
    <mergeCell ref="L186:N186"/>
    <mergeCell ref="C191:C197"/>
    <mergeCell ref="D191:D197"/>
    <mergeCell ref="E191:E197"/>
    <mergeCell ref="F191:F197"/>
    <mergeCell ref="G191:G197"/>
    <mergeCell ref="L191:N191"/>
    <mergeCell ref="C198:C200"/>
    <mergeCell ref="D198:D200"/>
    <mergeCell ref="E198:E200"/>
    <mergeCell ref="F198:F200"/>
    <mergeCell ref="G198:G200"/>
    <mergeCell ref="L198:N198"/>
    <mergeCell ref="B201:C201"/>
    <mergeCell ref="B281:C281"/>
    <mergeCell ref="C282:C283"/>
    <mergeCell ref="D282:D283"/>
    <mergeCell ref="E282:E283"/>
    <mergeCell ref="F282:F283"/>
    <mergeCell ref="G282:G283"/>
    <mergeCell ref="L282:N282"/>
    <mergeCell ref="B284:C284"/>
    <mergeCell ref="A293:A294"/>
    <mergeCell ref="B293:B294"/>
    <mergeCell ref="C293:C294"/>
    <mergeCell ref="D293:D294"/>
    <mergeCell ref="E293:E294"/>
    <mergeCell ref="F293:F294"/>
    <mergeCell ref="G293:G294"/>
    <mergeCell ref="C285:C288"/>
    <mergeCell ref="D285:D288"/>
    <mergeCell ref="E285:E288"/>
    <mergeCell ref="F285:F288"/>
    <mergeCell ref="G285:G288"/>
    <mergeCell ref="C289:C292"/>
    <mergeCell ref="D289:D292"/>
    <mergeCell ref="E289:E292"/>
    <mergeCell ref="F289:F292"/>
    <mergeCell ref="G289:G292"/>
  </mergeCells>
  <phoneticPr fontId="18" type="noConversion"/>
  <printOptions horizontalCentered="1"/>
  <pageMargins left="0.11811023622047245" right="0.11811023622047245" top="0.74803149606299213" bottom="0.55118110236220474" header="0.11811023622047245" footer="0.11811023622047245"/>
  <pageSetup paperSize="9" scale="86" firstPageNumber="4" fitToHeight="0" orientation="landscape" useFirstPageNumber="1" r:id="rId1"/>
  <headerFooter>
    <oddFooter>&amp;C&amp;"맑은 고딕,Regular"&amp;P</oddFooter>
  </headerFooter>
  <rowBreaks count="8" manualBreakCount="8">
    <brk id="33" max="1048575" man="1"/>
    <brk id="60" max="1048575" man="1"/>
    <brk id="90" max="1048575" man="1"/>
    <brk id="122" max="1048575" man="1"/>
    <brk id="155" max="1048575" man="1"/>
    <brk id="184" max="1048575" man="1"/>
    <brk id="214" max="1048575" man="1"/>
    <brk id="24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예산총칙</vt:lpstr>
      <vt:lpstr>총괄(이사회용)</vt:lpstr>
      <vt:lpstr>세입예산서</vt:lpstr>
      <vt:lpstr>세출예산서</vt:lpstr>
      <vt:lpstr>세입예산서!Print_Area</vt:lpstr>
      <vt:lpstr>세출예산서!Print_Area</vt:lpstr>
      <vt:lpstr>예산총칙!Print_Area</vt:lpstr>
      <vt:lpstr>'총괄(이사회용)'!Print_Area</vt:lpstr>
      <vt:lpstr>세입예산서!Print_Titles</vt:lpstr>
      <vt:lpstr>세출예산서!Print_Titles</vt:lpstr>
      <vt:lpstr>'총괄(이사회용)'!Print_Titles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40</cp:revision>
  <cp:lastPrinted>2026-10-01T06:55:28Z</cp:lastPrinted>
  <dcterms:created xsi:type="dcterms:W3CDTF">2009-12-07T05:26:05Z</dcterms:created>
  <dcterms:modified xsi:type="dcterms:W3CDTF">2026-10-22T09:22:42Z</dcterms:modified>
  <cp:version>1300.0100.01</cp:version>
</cp:coreProperties>
</file>