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5년\공문\첨부서류\2025년 제2차 추경 및 2026년 예산 제출\홈페이지 게시용\"/>
    </mc:Choice>
  </mc:AlternateContent>
  <xr:revisionPtr revIDLastSave="0" documentId="13_ncr:1_{37136E08-C3D3-425B-83E2-8309E8E5ADB9}" xr6:coauthVersionLast="36" xr6:coauthVersionMax="47" xr10:uidLastSave="{00000000-0000-0000-0000-000000000000}"/>
  <bookViews>
    <workbookView xWindow="0" yWindow="0" windowWidth="28800" windowHeight="11730" activeTab="1" xr2:uid="{00000000-000D-0000-FFFF-FFFF00000000}"/>
  </bookViews>
  <sheets>
    <sheet name="세입명세서" sheetId="6" r:id="rId1"/>
    <sheet name="세출명세서" sheetId="7" r:id="rId2"/>
  </sheets>
  <definedNames>
    <definedName name="_xlnm.Print_Area" localSheetId="0">세입명세서!$A$1:$P$21</definedName>
    <definedName name="_xlnm.Print_Area" localSheetId="1">세출명세서!$A$1:$P$22</definedName>
    <definedName name="_xlnm.Print_Titles" localSheetId="0">세입명세서!$4:$5</definedName>
    <definedName name="_xlnm.Print_Titles" localSheetId="1">세출명세서!$3:$4</definedName>
  </definedNames>
  <calcPr calcId="191029"/>
</workbook>
</file>

<file path=xl/calcChain.xml><?xml version="1.0" encoding="utf-8"?>
<calcChain xmlns="http://schemas.openxmlformats.org/spreadsheetml/2006/main">
  <c r="G22" i="7" l="1"/>
  <c r="G21" i="7"/>
  <c r="G16" i="7"/>
  <c r="G13" i="7"/>
  <c r="G12" i="7"/>
  <c r="G11" i="7"/>
  <c r="G10" i="7"/>
  <c r="G9" i="7"/>
  <c r="G8" i="7"/>
  <c r="G7" i="7"/>
  <c r="G6" i="7"/>
  <c r="G6" i="6"/>
  <c r="G7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D7" i="7" l="1"/>
  <c r="D6" i="7" s="1"/>
  <c r="I16" i="7"/>
  <c r="O19" i="6"/>
  <c r="F21" i="6"/>
  <c r="E21" i="6"/>
  <c r="O21" i="6"/>
  <c r="O20" i="7" l="1"/>
  <c r="O19" i="7"/>
  <c r="O18" i="7"/>
  <c r="O17" i="7" l="1"/>
  <c r="O16" i="7"/>
  <c r="O15" i="7" l="1"/>
  <c r="O13" i="6" l="1"/>
  <c r="O22" i="7" l="1"/>
  <c r="O21" i="7" s="1"/>
  <c r="D14" i="7"/>
  <c r="O13" i="7"/>
  <c r="O12" i="7" s="1"/>
  <c r="D11" i="7"/>
  <c r="O10" i="7"/>
  <c r="O9" i="7"/>
  <c r="O20" i="6"/>
  <c r="E20" i="6" s="1"/>
  <c r="D19" i="6"/>
  <c r="D18" i="6" s="1"/>
  <c r="O17" i="6"/>
  <c r="E17" i="6" s="1"/>
  <c r="D16" i="6"/>
  <c r="D15" i="6" s="1"/>
  <c r="O14" i="6"/>
  <c r="O12" i="6"/>
  <c r="O11" i="6"/>
  <c r="O10" i="6"/>
  <c r="D8" i="6"/>
  <c r="D7" i="6" s="1"/>
  <c r="D5" i="7" l="1"/>
  <c r="D6" i="6"/>
  <c r="E21" i="7"/>
  <c r="E15" i="7"/>
  <c r="O16" i="6"/>
  <c r="O15" i="6" s="1"/>
  <c r="O9" i="6"/>
  <c r="O8" i="6" s="1"/>
  <c r="E8" i="6" s="1"/>
  <c r="E12" i="7"/>
  <c r="F20" i="6"/>
  <c r="E16" i="6"/>
  <c r="F17" i="6"/>
  <c r="O8" i="7"/>
  <c r="O7" i="7" s="1"/>
  <c r="O6" i="7" s="1"/>
  <c r="O7" i="6" l="1"/>
  <c r="E9" i="6"/>
  <c r="F21" i="7"/>
  <c r="O14" i="7"/>
  <c r="O18" i="6"/>
  <c r="O6" i="6" s="1"/>
  <c r="E19" i="6"/>
  <c r="O11" i="7"/>
  <c r="F17" i="7"/>
  <c r="G17" i="7" s="1"/>
  <c r="E8" i="7"/>
  <c r="E14" i="7"/>
  <c r="F14" i="7" s="1"/>
  <c r="G14" i="7" s="1"/>
  <c r="F15" i="7"/>
  <c r="G15" i="7" s="1"/>
  <c r="F16" i="6"/>
  <c r="E15" i="6"/>
  <c r="F15" i="6" s="1"/>
  <c r="E11" i="7"/>
  <c r="F11" i="7" s="1"/>
  <c r="F12" i="7"/>
  <c r="O5" i="7" l="1"/>
  <c r="F8" i="6"/>
  <c r="F9" i="6"/>
  <c r="E18" i="6"/>
  <c r="F19" i="6"/>
  <c r="F8" i="7"/>
  <c r="E7" i="7"/>
  <c r="F7" i="7" l="1"/>
  <c r="E6" i="7"/>
  <c r="E5" i="7" s="1"/>
  <c r="E7" i="6"/>
  <c r="F18" i="6"/>
  <c r="F7" i="6" l="1"/>
  <c r="E6" i="6"/>
  <c r="F6" i="6" s="1"/>
  <c r="F6" i="7" l="1"/>
  <c r="F5" i="7"/>
  <c r="G5" i="7" s="1"/>
</calcChain>
</file>

<file path=xl/sharedStrings.xml><?xml version="1.0" encoding="utf-8"?>
<sst xmlns="http://schemas.openxmlformats.org/spreadsheetml/2006/main" count="185" uniqueCount="62">
  <si>
    <t>신풍오피스텔 임대</t>
  </si>
  <si>
    <t>(단위 : 천원)</t>
  </si>
  <si>
    <t>옥수동아파트 임대수입</t>
  </si>
  <si>
    <t>구리아파트 임대수입</t>
  </si>
  <si>
    <t>목</t>
  </si>
  <si>
    <t>×</t>
  </si>
  <si>
    <t>항</t>
  </si>
  <si>
    <t>회</t>
  </si>
  <si>
    <t>월</t>
  </si>
  <si>
    <t>사무비</t>
  </si>
  <si>
    <t>예비비</t>
  </si>
  <si>
    <t>=</t>
  </si>
  <si>
    <t>금액</t>
  </si>
  <si>
    <t>잡지출</t>
  </si>
  <si>
    <t>운영비</t>
  </si>
  <si>
    <t>원</t>
  </si>
  <si>
    <t>수입</t>
  </si>
  <si>
    <t>기본</t>
  </si>
  <si>
    <t>분기</t>
  </si>
  <si>
    <t>이월금</t>
  </si>
  <si>
    <t xml:space="preserve"> </t>
  </si>
  <si>
    <t>계</t>
  </si>
  <si>
    <t>잡수입</t>
  </si>
  <si>
    <t>관</t>
  </si>
  <si>
    <t>재산</t>
  </si>
  <si>
    <t>합계</t>
  </si>
  <si>
    <t>소계</t>
  </si>
  <si>
    <t>총계</t>
  </si>
  <si>
    <t>비율</t>
  </si>
  <si>
    <t>예금이자수입</t>
  </si>
  <si>
    <t>임대수입</t>
  </si>
  <si>
    <t>2.  세 출</t>
  </si>
  <si>
    <t>차년도이월금</t>
  </si>
  <si>
    <t>및 기타</t>
  </si>
  <si>
    <t>비율(%)</t>
  </si>
  <si>
    <t>1.  세 입</t>
  </si>
  <si>
    <t>재산수입</t>
  </si>
  <si>
    <t>총  계</t>
  </si>
  <si>
    <t>제세공과금</t>
  </si>
  <si>
    <t>증감(B-A)</t>
  </si>
  <si>
    <t>통신사 기지국 임대수입</t>
  </si>
  <si>
    <t>재산세 및 재산관련 보험</t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</si>
  <si>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</si>
  <si>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</si>
  <si>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월</t>
    <phoneticPr fontId="3" type="noConversion"/>
  </si>
  <si>
    <t>번동건물 임대료</t>
    <phoneticPr fontId="3" type="noConversion"/>
  </si>
  <si>
    <t>기타 차년도이월금</t>
    <phoneticPr fontId="3" type="noConversion"/>
  </si>
  <si>
    <t>비지정후원 차년도이월금</t>
    <phoneticPr fontId="3" type="noConversion"/>
  </si>
  <si>
    <t>지정후원 차년도이월금</t>
    <phoneticPr fontId="3" type="noConversion"/>
  </si>
  <si>
    <t>및 기타</t>
    <phoneticPr fontId="3" type="noConversion"/>
  </si>
  <si>
    <t xml:space="preserve">예비비
</t>
    <phoneticPr fontId="3" type="noConversion"/>
  </si>
  <si>
    <t>기타잡수입</t>
    <phoneticPr fontId="3" type="noConversion"/>
  </si>
  <si>
    <t>전년도이월금</t>
    <phoneticPr fontId="3" type="noConversion"/>
  </si>
  <si>
    <t>간주임대료</t>
    <phoneticPr fontId="3" type="noConversion"/>
  </si>
  <si>
    <t>잡지출</t>
    <phoneticPr fontId="3" type="noConversion"/>
  </si>
  <si>
    <t>예비비</t>
    <phoneticPr fontId="3" type="noConversion"/>
  </si>
  <si>
    <t>고유목적사업준비금 전입</t>
    <phoneticPr fontId="3" type="noConversion"/>
  </si>
  <si>
    <t>예비비</t>
    <phoneticPr fontId="3" type="noConversion"/>
  </si>
  <si>
    <t>2026년
예산(B)</t>
    <phoneticPr fontId="3" type="noConversion"/>
  </si>
  <si>
    <t>2025년 
예산(A)</t>
    <phoneticPr fontId="3" type="noConversion"/>
  </si>
  <si>
    <t>2026년
예산B)</t>
    <phoneticPr fontId="3" type="noConversion"/>
  </si>
  <si>
    <t>서울가톨릭사회복지회 2026년 예산  세입·세출 명세서(수익사업회계)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</si>
</sst>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</numFmts>
  <fonts count="17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b/>
      <sz val="20"/>
      <name val="210 모던굴림 B"/>
      <family val="1"/>
      <charset val="129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0" fontId="1" fillId="0" borderId="0"/>
    <xf numFmtId="0" fontId="2" fillId="0" borderId="0">
      <alignment vertical="center"/>
    </xf>
    <xf numFmtId="41" fontId="15" fillId="0" borderId="0" applyFont="0" applyFill="0" applyBorder="0" applyAlignment="0" applyProtection="0"/>
  </cellStyleXfs>
  <cellXfs count="248">
    <xf numFmtId="0" fontId="0" fillId="0" borderId="0" xfId="0">
      <alignment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3" fontId="10" fillId="0" borderId="5" xfId="1" applyNumberFormat="1" applyFont="1" applyBorder="1" applyAlignment="1">
      <alignment horizontal="center" vertical="center"/>
    </xf>
    <xf numFmtId="178" fontId="10" fillId="0" borderId="5" xfId="1" applyNumberFormat="1" applyFont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3" fontId="10" fillId="0" borderId="27" xfId="1" applyNumberFormat="1" applyFont="1" applyBorder="1" applyAlignment="1">
      <alignment horizontal="right" vertical="center"/>
    </xf>
    <xf numFmtId="178" fontId="10" fillId="0" borderId="27" xfId="1" applyNumberFormat="1" applyFont="1" applyBorder="1" applyAlignment="1">
      <alignment horizontal="right" vertical="center"/>
    </xf>
    <xf numFmtId="0" fontId="7" fillId="0" borderId="28" xfId="0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11" fillId="0" borderId="29" xfId="0" applyFont="1" applyBorder="1">
      <alignment vertical="center"/>
    </xf>
    <xf numFmtId="0" fontId="12" fillId="0" borderId="2" xfId="0" applyFont="1" applyBorder="1" applyAlignment="1">
      <alignment horizontal="center" vertical="center"/>
    </xf>
    <xf numFmtId="41" fontId="12" fillId="0" borderId="30" xfId="1" applyFont="1" applyBorder="1" applyAlignment="1">
      <alignment horizontal="center" vertical="center"/>
    </xf>
    <xf numFmtId="3" fontId="12" fillId="0" borderId="15" xfId="1" applyNumberFormat="1" applyFont="1" applyBorder="1" applyAlignment="1">
      <alignment horizontal="right" vertical="center"/>
    </xf>
    <xf numFmtId="178" fontId="12" fillId="0" borderId="15" xfId="1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23" xfId="0" applyFont="1" applyBorder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12" fillId="0" borderId="8" xfId="0" applyFont="1" applyBorder="1" applyAlignment="1">
      <alignment horizontal="center" vertical="center" shrinkToFit="1"/>
    </xf>
    <xf numFmtId="3" fontId="5" fillId="0" borderId="7" xfId="1" applyNumberFormat="1" applyFont="1" applyBorder="1" applyAlignment="1">
      <alignment horizontal="right" vertical="center"/>
    </xf>
    <xf numFmtId="0" fontId="7" fillId="0" borderId="24" xfId="0" applyFont="1" applyBorder="1">
      <alignment vertical="center"/>
    </xf>
    <xf numFmtId="0" fontId="7" fillId="0" borderId="24" xfId="0" applyFont="1" applyBorder="1" applyAlignment="1">
      <alignment horizontal="center" vertical="center"/>
    </xf>
    <xf numFmtId="41" fontId="4" fillId="0" borderId="24" xfId="0" applyNumberFormat="1" applyFont="1" applyBorder="1">
      <alignment vertical="center"/>
    </xf>
    <xf numFmtId="0" fontId="4" fillId="0" borderId="25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left" vertical="center"/>
    </xf>
    <xf numFmtId="41" fontId="4" fillId="0" borderId="24" xfId="1" applyFont="1" applyBorder="1">
      <alignment vertical="center"/>
    </xf>
    <xf numFmtId="41" fontId="4" fillId="0" borderId="0" xfId="3" applyFont="1">
      <alignment vertical="center"/>
    </xf>
    <xf numFmtId="0" fontId="13" fillId="0" borderId="0" xfId="0" applyFont="1" applyAlignment="1">
      <alignment horizontal="center" vertical="center"/>
    </xf>
    <xf numFmtId="0" fontId="4" fillId="0" borderId="23" xfId="0" applyFont="1" applyBorder="1">
      <alignment vertical="center"/>
    </xf>
    <xf numFmtId="0" fontId="4" fillId="0" borderId="33" xfId="0" applyFont="1" applyBorder="1" applyAlignment="1">
      <alignment horizontal="left" vertical="center"/>
    </xf>
    <xf numFmtId="41" fontId="4" fillId="0" borderId="26" xfId="1" applyFont="1" applyBorder="1">
      <alignment vertical="center"/>
    </xf>
    <xf numFmtId="0" fontId="13" fillId="0" borderId="24" xfId="0" applyFont="1" applyBorder="1" applyAlignment="1">
      <alignment horizontal="center" vertical="center"/>
    </xf>
    <xf numFmtId="41" fontId="4" fillId="0" borderId="24" xfId="3" applyFont="1" applyBorder="1">
      <alignment vertical="center"/>
    </xf>
    <xf numFmtId="0" fontId="4" fillId="0" borderId="0" xfId="0" quotePrefix="1" applyFont="1" applyAlignment="1">
      <alignment horizontal="center" vertical="center"/>
    </xf>
    <xf numFmtId="41" fontId="12" fillId="0" borderId="35" xfId="1" applyFont="1" applyBorder="1" applyAlignment="1">
      <alignment horizontal="center" vertical="center"/>
    </xf>
    <xf numFmtId="3" fontId="12" fillId="0" borderId="7" xfId="1" applyNumberFormat="1" applyFont="1" applyBorder="1" applyAlignment="1">
      <alignment horizontal="right" vertical="center"/>
    </xf>
    <xf numFmtId="178" fontId="12" fillId="0" borderId="7" xfId="1" applyNumberFormat="1" applyFont="1" applyBorder="1" applyAlignment="1">
      <alignment horizontal="right" vertical="center"/>
    </xf>
    <xf numFmtId="0" fontId="4" fillId="0" borderId="36" xfId="0" applyFont="1" applyBorder="1">
      <alignment vertical="center"/>
    </xf>
    <xf numFmtId="41" fontId="11" fillId="0" borderId="36" xfId="0" applyNumberFormat="1" applyFont="1" applyBorder="1">
      <alignment vertical="center"/>
    </xf>
    <xf numFmtId="0" fontId="11" fillId="0" borderId="20" xfId="0" applyFont="1" applyBorder="1">
      <alignment vertical="center"/>
    </xf>
    <xf numFmtId="41" fontId="4" fillId="0" borderId="0" xfId="0" applyNumberFormat="1" applyFont="1">
      <alignment vertical="center"/>
    </xf>
    <xf numFmtId="0" fontId="13" fillId="0" borderId="26" xfId="0" applyFont="1" applyBorder="1" applyAlignment="1">
      <alignment horizontal="center" vertical="center"/>
    </xf>
    <xf numFmtId="0" fontId="4" fillId="0" borderId="26" xfId="0" quotePrefix="1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176" fontId="12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0" fontId="12" fillId="0" borderId="13" xfId="0" applyFont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1" fontId="5" fillId="0" borderId="35" xfId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41" fontId="5" fillId="0" borderId="31" xfId="1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41" fontId="4" fillId="0" borderId="36" xfId="1" applyFont="1" applyBorder="1">
      <alignment vertical="center"/>
    </xf>
    <xf numFmtId="0" fontId="13" fillId="0" borderId="36" xfId="0" applyFont="1" applyBorder="1" applyAlignment="1">
      <alignment horizontal="center" vertical="center"/>
    </xf>
    <xf numFmtId="0" fontId="4" fillId="0" borderId="36" xfId="0" quotePrefix="1" applyFont="1" applyBorder="1" applyAlignment="1">
      <alignment horizontal="center" vertical="center"/>
    </xf>
    <xf numFmtId="41" fontId="4" fillId="0" borderId="36" xfId="3" applyFont="1" applyBorder="1">
      <alignment vertical="center"/>
    </xf>
    <xf numFmtId="0" fontId="4" fillId="0" borderId="24" xfId="0" quotePrefix="1" applyFont="1" applyBorder="1" applyAlignment="1">
      <alignment horizontal="center" vertical="center"/>
    </xf>
    <xf numFmtId="41" fontId="11" fillId="0" borderId="24" xfId="3" applyFont="1" applyBorder="1">
      <alignment vertical="center"/>
    </xf>
    <xf numFmtId="0" fontId="11" fillId="0" borderId="25" xfId="0" applyFont="1" applyBorder="1">
      <alignment vertical="center"/>
    </xf>
    <xf numFmtId="3" fontId="5" fillId="0" borderId="0" xfId="0" applyNumberFormat="1" applyFont="1">
      <alignment vertical="center"/>
    </xf>
    <xf numFmtId="41" fontId="5" fillId="0" borderId="0" xfId="1" applyFont="1" applyAlignment="1">
      <alignment horizontal="center" vertical="center"/>
    </xf>
    <xf numFmtId="3" fontId="5" fillId="0" borderId="0" xfId="1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>
      <alignment vertical="center"/>
    </xf>
    <xf numFmtId="0" fontId="7" fillId="0" borderId="0" xfId="0" applyFont="1" applyAlignment="1">
      <alignment horizontal="left" vertical="center"/>
    </xf>
    <xf numFmtId="41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>
      <alignment vertical="center"/>
    </xf>
    <xf numFmtId="41" fontId="10" fillId="0" borderId="38" xfId="1" applyFont="1" applyBorder="1" applyAlignment="1">
      <alignment horizontal="center" vertical="center"/>
    </xf>
    <xf numFmtId="177" fontId="10" fillId="0" borderId="38" xfId="1" applyNumberFormat="1" applyFont="1" applyBorder="1" applyAlignment="1">
      <alignment horizontal="center" vertical="center"/>
    </xf>
    <xf numFmtId="41" fontId="10" fillId="0" borderId="39" xfId="1" applyFont="1" applyBorder="1" applyAlignment="1">
      <alignment horizontal="center" vertical="center"/>
    </xf>
    <xf numFmtId="176" fontId="10" fillId="0" borderId="40" xfId="1" applyNumberFormat="1" applyFont="1" applyBorder="1" applyAlignment="1">
      <alignment horizontal="right" vertical="center"/>
    </xf>
    <xf numFmtId="0" fontId="7" fillId="0" borderId="41" xfId="0" applyFont="1" applyBorder="1">
      <alignment vertical="center"/>
    </xf>
    <xf numFmtId="0" fontId="7" fillId="0" borderId="42" xfId="0" applyFont="1" applyBorder="1">
      <alignment vertical="center"/>
    </xf>
    <xf numFmtId="41" fontId="11" fillId="0" borderId="42" xfId="1" applyFont="1" applyBorder="1" applyAlignment="1">
      <alignment horizontal="center" vertical="center"/>
    </xf>
    <xf numFmtId="0" fontId="6" fillId="0" borderId="43" xfId="0" applyFont="1" applyBorder="1">
      <alignment vertical="center"/>
    </xf>
    <xf numFmtId="41" fontId="10" fillId="0" borderId="44" xfId="1" applyFont="1" applyBorder="1" applyAlignment="1">
      <alignment horizontal="center" vertical="center"/>
    </xf>
    <xf numFmtId="176" fontId="10" fillId="0" borderId="44" xfId="1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left" vertical="center"/>
    </xf>
    <xf numFmtId="41" fontId="4" fillId="0" borderId="45" xfId="1" applyFont="1" applyBorder="1">
      <alignment vertical="center"/>
    </xf>
    <xf numFmtId="0" fontId="4" fillId="0" borderId="45" xfId="0" applyFont="1" applyBorder="1">
      <alignment vertical="center"/>
    </xf>
    <xf numFmtId="0" fontId="4" fillId="0" borderId="45" xfId="0" applyFont="1" applyBorder="1" applyAlignment="1">
      <alignment horizontal="center" vertical="center"/>
    </xf>
    <xf numFmtId="41" fontId="11" fillId="0" borderId="45" xfId="1" applyFont="1" applyBorder="1">
      <alignment vertical="center"/>
    </xf>
    <xf numFmtId="0" fontId="11" fillId="0" borderId="46" xfId="0" applyFont="1" applyBorder="1">
      <alignment vertical="center"/>
    </xf>
    <xf numFmtId="41" fontId="5" fillId="0" borderId="2" xfId="1" applyFont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0" borderId="26" xfId="0" applyFont="1" applyBorder="1">
      <alignment vertical="center"/>
    </xf>
    <xf numFmtId="0" fontId="4" fillId="0" borderId="24" xfId="0" applyFont="1" applyBorder="1" applyAlignment="1">
      <alignment horizontal="left" vertical="center"/>
    </xf>
    <xf numFmtId="0" fontId="12" fillId="0" borderId="32" xfId="0" applyFont="1" applyBorder="1" applyAlignment="1">
      <alignment horizontal="center" vertical="center"/>
    </xf>
    <xf numFmtId="41" fontId="12" fillId="0" borderId="49" xfId="1" applyFont="1" applyBorder="1" applyAlignment="1">
      <alignment horizontal="center" vertical="center"/>
    </xf>
    <xf numFmtId="176" fontId="12" fillId="0" borderId="49" xfId="1" applyNumberFormat="1" applyFont="1" applyBorder="1" applyAlignment="1">
      <alignment horizontal="right" vertical="center"/>
    </xf>
    <xf numFmtId="41" fontId="11" fillId="0" borderId="24" xfId="1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 shrinkToFit="1"/>
    </xf>
    <xf numFmtId="41" fontId="12" fillId="0" borderId="14" xfId="1" applyFont="1" applyBorder="1" applyAlignment="1">
      <alignment horizontal="center" vertical="center"/>
    </xf>
    <xf numFmtId="41" fontId="12" fillId="0" borderId="13" xfId="1" applyFont="1" applyBorder="1" applyAlignment="1">
      <alignment horizontal="center" vertical="center"/>
    </xf>
    <xf numFmtId="41" fontId="12" fillId="0" borderId="51" xfId="1" applyFont="1" applyBorder="1" applyAlignment="1">
      <alignment vertical="center" wrapText="1"/>
    </xf>
    <xf numFmtId="176" fontId="12" fillId="0" borderId="49" xfId="1" applyNumberFormat="1" applyFont="1" applyBorder="1" applyAlignment="1">
      <alignment horizontal="right" vertical="center" shrinkToFit="1"/>
    </xf>
    <xf numFmtId="0" fontId="1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77" fontId="5" fillId="0" borderId="0" xfId="1" applyNumberFormat="1" applyFont="1" applyAlignment="1">
      <alignment horizontal="right" vertical="center"/>
    </xf>
    <xf numFmtId="41" fontId="5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176" fontId="12" fillId="0" borderId="51" xfId="1" applyNumberFormat="1" applyFont="1" applyBorder="1" applyAlignment="1">
      <alignment horizontal="right" vertical="center" wrapText="1"/>
    </xf>
    <xf numFmtId="41" fontId="11" fillId="0" borderId="28" xfId="0" applyNumberFormat="1" applyFont="1" applyBorder="1" applyAlignment="1">
      <alignment vertical="center" shrinkToFit="1"/>
    </xf>
    <xf numFmtId="0" fontId="4" fillId="0" borderId="1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1" fontId="11" fillId="0" borderId="24" xfId="0" applyNumberFormat="1" applyFont="1" applyBorder="1">
      <alignment vertical="center"/>
    </xf>
    <xf numFmtId="0" fontId="12" fillId="0" borderId="4" xfId="0" applyFont="1" applyBorder="1" applyAlignment="1">
      <alignment vertical="top" wrapText="1"/>
    </xf>
    <xf numFmtId="0" fontId="6" fillId="0" borderId="28" xfId="0" applyFont="1" applyBorder="1" applyAlignment="1">
      <alignment vertical="center" wrapText="1"/>
    </xf>
    <xf numFmtId="0" fontId="12" fillId="0" borderId="4" xfId="0" applyFont="1" applyBorder="1" applyAlignment="1">
      <alignment vertical="top" shrinkToFit="1"/>
    </xf>
    <xf numFmtId="0" fontId="12" fillId="0" borderId="8" xfId="0" applyFont="1" applyBorder="1" applyAlignment="1">
      <alignment vertical="top" wrapText="1" shrinkToFit="1"/>
    </xf>
    <xf numFmtId="0" fontId="4" fillId="0" borderId="14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41" fontId="4" fillId="0" borderId="26" xfId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4" fillId="0" borderId="0" xfId="3" applyFont="1" applyBorder="1">
      <alignment vertical="center"/>
    </xf>
    <xf numFmtId="0" fontId="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0" fontId="4" fillId="0" borderId="0" xfId="0" quotePrefix="1" applyFont="1" applyBorder="1" applyAlignment="1">
      <alignment horizontal="center" vertical="center"/>
    </xf>
    <xf numFmtId="41" fontId="4" fillId="0" borderId="0" xfId="0" applyNumberFormat="1" applyFont="1" applyBorder="1">
      <alignment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right" vertical="center"/>
    </xf>
    <xf numFmtId="176" fontId="10" fillId="0" borderId="27" xfId="1" applyNumberFormat="1" applyFont="1" applyBorder="1" applyAlignment="1">
      <alignment horizontal="right"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8" xfId="1" applyNumberFormat="1" applyFont="1" applyBorder="1" applyAlignment="1">
      <alignment horizontal="right" vertical="center"/>
    </xf>
    <xf numFmtId="41" fontId="5" fillId="0" borderId="31" xfId="1" applyNumberFormat="1" applyFont="1" applyBorder="1" applyAlignment="1">
      <alignment horizontal="center" vertical="center"/>
    </xf>
    <xf numFmtId="177" fontId="10" fillId="0" borderId="40" xfId="1" applyNumberFormat="1" applyFont="1" applyBorder="1" applyAlignment="1">
      <alignment horizontal="right" vertical="center"/>
    </xf>
    <xf numFmtId="177" fontId="10" fillId="0" borderId="44" xfId="1" applyNumberFormat="1" applyFont="1" applyBorder="1" applyAlignment="1">
      <alignment horizontal="right" vertical="center"/>
    </xf>
    <xf numFmtId="177" fontId="12" fillId="0" borderId="49" xfId="1" applyNumberFormat="1" applyFont="1" applyBorder="1" applyAlignment="1">
      <alignment horizontal="right" vertical="center"/>
    </xf>
    <xf numFmtId="177" fontId="12" fillId="0" borderId="51" xfId="1" applyNumberFormat="1" applyFont="1" applyBorder="1" applyAlignment="1">
      <alignment horizontal="right" vertical="center"/>
    </xf>
    <xf numFmtId="177" fontId="12" fillId="0" borderId="49" xfId="1" applyNumberFormat="1" applyFont="1" applyBorder="1" applyAlignment="1">
      <alignment horizontal="right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53" xfId="0" applyFont="1" applyBorder="1" applyAlignment="1">
      <alignment horizontal="left" vertical="center" shrinkToFit="1"/>
    </xf>
    <xf numFmtId="41" fontId="4" fillId="0" borderId="6" xfId="3" applyFont="1" applyBorder="1">
      <alignment vertical="center"/>
    </xf>
    <xf numFmtId="0" fontId="4" fillId="0" borderId="6" xfId="0" applyFont="1" applyBorder="1">
      <alignment vertical="center"/>
    </xf>
    <xf numFmtId="0" fontId="1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1" fontId="4" fillId="0" borderId="6" xfId="0" applyNumberFormat="1" applyFont="1" applyBorder="1">
      <alignment vertical="center"/>
    </xf>
    <xf numFmtId="0" fontId="4" fillId="0" borderId="62" xfId="0" applyFont="1" applyBorder="1">
      <alignment vertical="center"/>
    </xf>
    <xf numFmtId="0" fontId="4" fillId="0" borderId="2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/>
    </xf>
    <xf numFmtId="0" fontId="4" fillId="0" borderId="36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41" fontId="11" fillId="0" borderId="0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right" vertical="center"/>
    </xf>
    <xf numFmtId="3" fontId="5" fillId="0" borderId="5" xfId="1" applyNumberFormat="1" applyFont="1" applyBorder="1" applyAlignment="1">
      <alignment horizontal="right" vertical="center"/>
    </xf>
    <xf numFmtId="178" fontId="5" fillId="0" borderId="5" xfId="1" applyNumberFormat="1" applyFont="1" applyBorder="1" applyAlignment="1">
      <alignment horizontal="right" vertical="center"/>
    </xf>
    <xf numFmtId="0" fontId="4" fillId="0" borderId="52" xfId="0" applyFont="1" applyBorder="1" applyAlignment="1">
      <alignment horizontal="left" vertical="center" shrinkToFit="1"/>
    </xf>
    <xf numFmtId="41" fontId="4" fillId="0" borderId="6" xfId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3" xfId="1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 wrapText="1"/>
    </xf>
    <xf numFmtId="41" fontId="10" fillId="0" borderId="11" xfId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6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176" fontId="5" fillId="0" borderId="31" xfId="1" applyNumberFormat="1" applyFont="1" applyBorder="1" applyAlignment="1">
      <alignment horizontal="right" vertical="center"/>
    </xf>
    <xf numFmtId="176" fontId="5" fillId="0" borderId="30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0" fontId="10" fillId="0" borderId="6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41" fontId="5" fillId="0" borderId="49" xfId="1" applyFont="1" applyBorder="1" applyAlignment="1">
      <alignment horizontal="center" vertical="center"/>
    </xf>
    <xf numFmtId="41" fontId="5" fillId="0" borderId="47" xfId="1" applyFont="1" applyBorder="1" applyAlignment="1">
      <alignment horizontal="center" vertical="center"/>
    </xf>
    <xf numFmtId="176" fontId="5" fillId="0" borderId="49" xfId="1" applyNumberFormat="1" applyFont="1" applyBorder="1" applyAlignment="1">
      <alignment horizontal="right" vertical="center"/>
    </xf>
    <xf numFmtId="176" fontId="5" fillId="0" borderId="47" xfId="1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41" fontId="10" fillId="0" borderId="50" xfId="1" applyFont="1" applyBorder="1" applyAlignment="1">
      <alignment horizontal="center" vertical="center"/>
    </xf>
    <xf numFmtId="177" fontId="5" fillId="0" borderId="49" xfId="1" applyNumberFormat="1" applyFont="1" applyBorder="1" applyAlignment="1">
      <alignment horizontal="right" vertical="center"/>
    </xf>
    <xf numFmtId="177" fontId="5" fillId="0" borderId="47" xfId="1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6" fontId="5" fillId="0" borderId="40" xfId="1" applyNumberFormat="1" applyFont="1" applyBorder="1" applyAlignment="1">
      <alignment horizontal="right" vertical="center"/>
    </xf>
    <xf numFmtId="41" fontId="5" fillId="0" borderId="49" xfId="1" applyFont="1" applyBorder="1" applyAlignment="1">
      <alignment horizontal="center" vertical="center" wrapText="1"/>
    </xf>
    <xf numFmtId="41" fontId="5" fillId="0" borderId="47" xfId="1" applyFont="1" applyBorder="1" applyAlignment="1">
      <alignment horizontal="center" vertical="center" wrapText="1"/>
    </xf>
    <xf numFmtId="176" fontId="5" fillId="0" borderId="55" xfId="1" applyNumberFormat="1" applyFont="1" applyBorder="1" applyAlignment="1">
      <alignment horizontal="right" vertical="center"/>
    </xf>
    <xf numFmtId="176" fontId="5" fillId="0" borderId="49" xfId="1" applyNumberFormat="1" applyFont="1" applyBorder="1" applyAlignment="1">
      <alignment horizontal="right" vertical="center" wrapText="1"/>
    </xf>
    <xf numFmtId="176" fontId="5" fillId="0" borderId="47" xfId="1" applyNumberFormat="1" applyFont="1" applyBorder="1" applyAlignment="1">
      <alignment horizontal="right" vertical="center" wrapText="1"/>
    </xf>
    <xf numFmtId="176" fontId="5" fillId="0" borderId="40" xfId="1" applyNumberFormat="1" applyFont="1" applyBorder="1" applyAlignment="1">
      <alignment horizontal="right" vertical="center" wrapText="1"/>
    </xf>
    <xf numFmtId="41" fontId="11" fillId="0" borderId="2" xfId="1" applyFont="1" applyBorder="1" applyAlignment="1">
      <alignment horizontal="center" vertical="center" wrapText="1"/>
    </xf>
    <xf numFmtId="41" fontId="11" fillId="0" borderId="9" xfId="1" applyFont="1" applyBorder="1" applyAlignment="1">
      <alignment horizontal="center" vertical="center" wrapText="1"/>
    </xf>
    <xf numFmtId="177" fontId="5" fillId="0" borderId="55" xfId="1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top" wrapText="1" shrinkToFit="1"/>
    </xf>
    <xf numFmtId="0" fontId="11" fillId="0" borderId="11" xfId="0" applyFont="1" applyBorder="1" applyAlignment="1">
      <alignment horizontal="left" vertical="top" wrapText="1" shrinkToFit="1"/>
    </xf>
    <xf numFmtId="177" fontId="5" fillId="0" borderId="40" xfId="1" applyNumberFormat="1" applyFont="1" applyBorder="1" applyAlignment="1">
      <alignment horizontal="right" vertical="center"/>
    </xf>
  </cellXfs>
  <cellStyles count="7">
    <cellStyle name="백분율 2" xfId="2" xr:uid="{00000000-0005-0000-0000-000003000000}"/>
    <cellStyle name="쉼표 [0]" xfId="1" builtinId="6"/>
    <cellStyle name="쉼표 [0] 2" xfId="3" xr:uid="{00000000-0005-0000-0000-000004000000}"/>
    <cellStyle name="쉼표 [0] 2 2" xfId="6" xr:uid="{AB716F0A-A02A-43CE-A1C0-E067FBF7F435}"/>
    <cellStyle name="표준" xfId="0" builtinId="0"/>
    <cellStyle name="표준 2" xfId="4" xr:uid="{00000000-0005-0000-0000-000005000000}"/>
    <cellStyle name="표준 3" xfId="5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S30"/>
  <sheetViews>
    <sheetView view="pageBreakPreview" zoomScaleNormal="100" zoomScaleSheetLayoutView="100" workbookViewId="0">
      <selection activeCell="F29" sqref="F29"/>
    </sheetView>
  </sheetViews>
  <sheetFormatPr defaultColWidth="9" defaultRowHeight="16.5"/>
  <cols>
    <col min="1" max="2" width="7.625" style="55" customWidth="1"/>
    <col min="3" max="3" width="13.25" style="55" customWidth="1"/>
    <col min="4" max="4" width="13.75" style="69" customWidth="1"/>
    <col min="5" max="5" width="12.625" style="69" customWidth="1"/>
    <col min="6" max="6" width="12.625" style="70" customWidth="1"/>
    <col min="7" max="7" width="8.125" style="71" customWidth="1"/>
    <col min="8" max="8" width="22.25" style="17" customWidth="1"/>
    <col min="9" max="9" width="12.5" style="17" customWidth="1"/>
    <col min="10" max="10" width="3.125" style="18" customWidth="1"/>
    <col min="11" max="11" width="2.625" style="18" customWidth="1"/>
    <col min="12" max="13" width="3.125" style="17" customWidth="1"/>
    <col min="14" max="14" width="2.625" style="17" customWidth="1"/>
    <col min="15" max="15" width="13.625" style="17" customWidth="1"/>
    <col min="16" max="16" width="2.5" style="17" customWidth="1"/>
    <col min="17" max="17" width="0.125" style="1" customWidth="1"/>
    <col min="18" max="18" width="16.625" style="1" customWidth="1"/>
    <col min="19" max="19" width="11.5" style="1" customWidth="1"/>
    <col min="20" max="16384" width="9" style="1"/>
  </cols>
  <sheetData>
    <row r="1" spans="1:16" ht="36" customHeight="1">
      <c r="A1" s="186" t="s">
        <v>61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5.7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ht="15.75" customHeight="1" thickBot="1">
      <c r="A3" s="207" t="s">
        <v>35</v>
      </c>
      <c r="B3" s="207"/>
      <c r="C3" s="2"/>
      <c r="D3" s="2"/>
      <c r="E3" s="2"/>
      <c r="F3" s="3"/>
      <c r="G3" s="4"/>
      <c r="H3" s="2"/>
      <c r="I3" s="2" t="s">
        <v>20</v>
      </c>
      <c r="J3" s="2"/>
      <c r="K3" s="2"/>
      <c r="L3" s="2"/>
      <c r="M3" s="2"/>
      <c r="N3" s="192" t="s">
        <v>1</v>
      </c>
      <c r="O3" s="192"/>
      <c r="P3" s="192"/>
    </row>
    <row r="4" spans="1:16" ht="19.5" customHeight="1">
      <c r="A4" s="190" t="s">
        <v>23</v>
      </c>
      <c r="B4" s="194" t="s">
        <v>6</v>
      </c>
      <c r="C4" s="211" t="s">
        <v>4</v>
      </c>
      <c r="D4" s="188" t="s">
        <v>59</v>
      </c>
      <c r="E4" s="188" t="s">
        <v>58</v>
      </c>
      <c r="F4" s="213" t="s">
        <v>39</v>
      </c>
      <c r="G4" s="213"/>
      <c r="H4" s="193" t="s">
        <v>42</v>
      </c>
      <c r="I4" s="194"/>
      <c r="J4" s="194"/>
      <c r="K4" s="194"/>
      <c r="L4" s="194"/>
      <c r="M4" s="194"/>
      <c r="N4" s="194"/>
      <c r="O4" s="194"/>
      <c r="P4" s="195"/>
    </row>
    <row r="5" spans="1:16" ht="19.5" customHeight="1" thickBot="1">
      <c r="A5" s="191"/>
      <c r="B5" s="197"/>
      <c r="C5" s="212"/>
      <c r="D5" s="189"/>
      <c r="E5" s="189"/>
      <c r="F5" s="5" t="s">
        <v>12</v>
      </c>
      <c r="G5" s="6" t="s">
        <v>34</v>
      </c>
      <c r="H5" s="196"/>
      <c r="I5" s="197"/>
      <c r="J5" s="197"/>
      <c r="K5" s="197"/>
      <c r="L5" s="197"/>
      <c r="M5" s="197"/>
      <c r="N5" s="197"/>
      <c r="O5" s="197"/>
      <c r="P5" s="198"/>
    </row>
    <row r="6" spans="1:16" ht="20.100000000000001" customHeight="1" thickBot="1">
      <c r="A6" s="201" t="s">
        <v>37</v>
      </c>
      <c r="B6" s="202"/>
      <c r="C6" s="203"/>
      <c r="D6" s="142">
        <f>SUM(D7,D15,D18)</f>
        <v>114888</v>
      </c>
      <c r="E6" s="7">
        <f>SUM(E7,E15,E18)</f>
        <v>89666.375</v>
      </c>
      <c r="F6" s="8">
        <f>+E6-D6</f>
        <v>-25221.625</v>
      </c>
      <c r="G6" s="9">
        <f>F6/D6*100</f>
        <v>-21.953228361534713</v>
      </c>
      <c r="H6" s="10"/>
      <c r="I6" s="10"/>
      <c r="J6" s="11"/>
      <c r="K6" s="11"/>
      <c r="L6" s="10"/>
      <c r="M6" s="121"/>
      <c r="N6" s="10"/>
      <c r="O6" s="116">
        <f>SUM(O7,O15,O18)</f>
        <v>89666375</v>
      </c>
      <c r="P6" s="12" t="s">
        <v>15</v>
      </c>
    </row>
    <row r="7" spans="1:16" s="20" customFormat="1" ht="18.95" customHeight="1" thickTop="1">
      <c r="A7" s="13" t="s">
        <v>24</v>
      </c>
      <c r="B7" s="199" t="s">
        <v>25</v>
      </c>
      <c r="C7" s="200"/>
      <c r="D7" s="143">
        <f>SUM(D8)</f>
        <v>94573</v>
      </c>
      <c r="E7" s="14">
        <f>SUM(E8)</f>
        <v>75572.724000000002</v>
      </c>
      <c r="F7" s="15">
        <f>+E7-D7</f>
        <v>-19000.275999999998</v>
      </c>
      <c r="G7" s="16">
        <f>F7/D7*100</f>
        <v>-20.090592452391274</v>
      </c>
      <c r="H7" s="166"/>
      <c r="I7" s="166"/>
      <c r="J7" s="167"/>
      <c r="K7" s="167"/>
      <c r="L7" s="166"/>
      <c r="M7" s="166"/>
      <c r="N7" s="166"/>
      <c r="O7" s="168">
        <f>SUM(O8)</f>
        <v>75572724</v>
      </c>
      <c r="P7" s="19" t="s">
        <v>15</v>
      </c>
    </row>
    <row r="8" spans="1:16" s="20" customFormat="1" ht="17.100000000000001" customHeight="1">
      <c r="A8" s="13" t="s">
        <v>16</v>
      </c>
      <c r="B8" s="22" t="s">
        <v>17</v>
      </c>
      <c r="C8" s="163" t="s">
        <v>26</v>
      </c>
      <c r="D8" s="164">
        <f>SUM(D9:D14)</f>
        <v>94573</v>
      </c>
      <c r="E8" s="145">
        <f>O8/1000</f>
        <v>75572.724000000002</v>
      </c>
      <c r="F8" s="23">
        <f>+E8-D8</f>
        <v>-19000.275999999998</v>
      </c>
      <c r="G8" s="141">
        <f>F8/D8*100</f>
        <v>-20.090592452391274</v>
      </c>
      <c r="H8" s="24"/>
      <c r="I8" s="24"/>
      <c r="J8" s="25"/>
      <c r="K8" s="25"/>
      <c r="L8" s="24"/>
      <c r="M8" s="24"/>
      <c r="N8" s="24"/>
      <c r="O8" s="26">
        <f>O9</f>
        <v>75572724</v>
      </c>
      <c r="P8" s="27" t="s">
        <v>15</v>
      </c>
    </row>
    <row r="9" spans="1:16" s="20" customFormat="1" ht="17.100000000000001" customHeight="1">
      <c r="A9" s="28"/>
      <c r="B9" s="29" t="s">
        <v>36</v>
      </c>
      <c r="C9" s="204" t="s">
        <v>30</v>
      </c>
      <c r="D9" s="176">
        <v>94573</v>
      </c>
      <c r="E9" s="208">
        <f>O9/1000</f>
        <v>75572.724000000002</v>
      </c>
      <c r="F9" s="176">
        <f>+E9-D9</f>
        <v>-19000.275999999998</v>
      </c>
      <c r="G9" s="179">
        <f t="shared" ref="G9:G14" si="0">F9/D9*100</f>
        <v>-20.090592452391274</v>
      </c>
      <c r="H9" s="30"/>
      <c r="I9" s="31"/>
      <c r="J9" s="161"/>
      <c r="K9" s="161"/>
      <c r="L9" s="187" t="s">
        <v>21</v>
      </c>
      <c r="M9" s="187"/>
      <c r="N9" s="187"/>
      <c r="O9" s="31">
        <f>SUM(O10:O14)</f>
        <v>75572724</v>
      </c>
      <c r="P9" s="27" t="s">
        <v>15</v>
      </c>
    </row>
    <row r="10" spans="1:16" s="20" customFormat="1" ht="17.100000000000001" customHeight="1">
      <c r="A10" s="28"/>
      <c r="B10" s="140"/>
      <c r="C10" s="205"/>
      <c r="D10" s="177"/>
      <c r="E10" s="209"/>
      <c r="F10" s="177"/>
      <c r="G10" s="180" t="e">
        <f t="shared" si="0"/>
        <v>#DIV/0!</v>
      </c>
      <c r="H10" s="35" t="s">
        <v>2</v>
      </c>
      <c r="I10" s="130">
        <v>2500000</v>
      </c>
      <c r="J10" s="139" t="s">
        <v>15</v>
      </c>
      <c r="K10" s="132" t="s">
        <v>5</v>
      </c>
      <c r="L10" s="139">
        <v>12</v>
      </c>
      <c r="M10" s="139" t="s">
        <v>8</v>
      </c>
      <c r="N10" s="139" t="s">
        <v>11</v>
      </c>
      <c r="O10" s="130">
        <f t="shared" ref="O10:O14" si="1">SUM(I10*L10)</f>
        <v>30000000</v>
      </c>
      <c r="P10" s="34" t="s">
        <v>15</v>
      </c>
    </row>
    <row r="11" spans="1:16" s="20" customFormat="1" ht="17.100000000000001" customHeight="1">
      <c r="A11" s="28"/>
      <c r="B11" s="140"/>
      <c r="C11" s="205"/>
      <c r="D11" s="177"/>
      <c r="E11" s="209"/>
      <c r="F11" s="177"/>
      <c r="G11" s="180" t="e">
        <f t="shared" si="0"/>
        <v>#DIV/0!</v>
      </c>
      <c r="H11" s="35" t="s">
        <v>0</v>
      </c>
      <c r="I11" s="130">
        <v>1300000</v>
      </c>
      <c r="J11" s="139" t="s">
        <v>15</v>
      </c>
      <c r="K11" s="132" t="s">
        <v>5</v>
      </c>
      <c r="L11" s="139">
        <v>12</v>
      </c>
      <c r="M11" s="139" t="s">
        <v>8</v>
      </c>
      <c r="N11" s="139" t="s">
        <v>11</v>
      </c>
      <c r="O11" s="130">
        <f t="shared" si="1"/>
        <v>15600000</v>
      </c>
      <c r="P11" s="34" t="s">
        <v>15</v>
      </c>
    </row>
    <row r="12" spans="1:16" s="20" customFormat="1" ht="17.100000000000001" customHeight="1">
      <c r="A12" s="28"/>
      <c r="B12" s="140"/>
      <c r="C12" s="205"/>
      <c r="D12" s="177"/>
      <c r="E12" s="209"/>
      <c r="F12" s="177"/>
      <c r="G12" s="180" t="e">
        <f t="shared" si="0"/>
        <v>#DIV/0!</v>
      </c>
      <c r="H12" s="35" t="s">
        <v>3</v>
      </c>
      <c r="I12" s="130">
        <v>100000</v>
      </c>
      <c r="J12" s="139" t="s">
        <v>15</v>
      </c>
      <c r="K12" s="132" t="s">
        <v>5</v>
      </c>
      <c r="L12" s="139">
        <v>12</v>
      </c>
      <c r="M12" s="139" t="s">
        <v>8</v>
      </c>
      <c r="N12" s="139" t="s">
        <v>11</v>
      </c>
      <c r="O12" s="130">
        <f>SUM(I12*L12)</f>
        <v>1200000</v>
      </c>
      <c r="P12" s="34" t="s">
        <v>15</v>
      </c>
    </row>
    <row r="13" spans="1:16" s="20" customFormat="1" ht="17.100000000000001" customHeight="1">
      <c r="A13" s="28"/>
      <c r="B13" s="140"/>
      <c r="C13" s="205"/>
      <c r="D13" s="177"/>
      <c r="E13" s="209"/>
      <c r="F13" s="177"/>
      <c r="G13" s="180" t="e">
        <f t="shared" si="0"/>
        <v>#DIV/0!</v>
      </c>
      <c r="H13" s="35" t="s">
        <v>45</v>
      </c>
      <c r="I13" s="130">
        <v>2272727</v>
      </c>
      <c r="J13" s="139" t="s">
        <v>15</v>
      </c>
      <c r="K13" s="132" t="s">
        <v>5</v>
      </c>
      <c r="L13" s="139">
        <v>12</v>
      </c>
      <c r="M13" s="139" t="s">
        <v>44</v>
      </c>
      <c r="N13" s="139" t="s">
        <v>11</v>
      </c>
      <c r="O13" s="130">
        <f>SUM(I13*L13)</f>
        <v>27272724</v>
      </c>
      <c r="P13" s="34" t="s">
        <v>15</v>
      </c>
    </row>
    <row r="14" spans="1:16" s="20" customFormat="1" ht="17.100000000000001" customHeight="1">
      <c r="A14" s="28"/>
      <c r="B14" s="140"/>
      <c r="C14" s="206"/>
      <c r="D14" s="178"/>
      <c r="E14" s="210"/>
      <c r="F14" s="178"/>
      <c r="G14" s="181" t="e">
        <f t="shared" si="0"/>
        <v>#DIV/0!</v>
      </c>
      <c r="H14" s="35" t="s">
        <v>40</v>
      </c>
      <c r="I14" s="36">
        <v>750000</v>
      </c>
      <c r="J14" s="139" t="s">
        <v>15</v>
      </c>
      <c r="K14" s="132" t="s">
        <v>5</v>
      </c>
      <c r="L14" s="139">
        <v>2</v>
      </c>
      <c r="M14" s="139" t="s">
        <v>7</v>
      </c>
      <c r="N14" s="139" t="s">
        <v>11</v>
      </c>
      <c r="O14" s="130">
        <f t="shared" si="1"/>
        <v>1500000</v>
      </c>
      <c r="P14" s="34" t="s">
        <v>15</v>
      </c>
    </row>
    <row r="15" spans="1:16" ht="18.95" customHeight="1">
      <c r="A15" s="53" t="s">
        <v>19</v>
      </c>
      <c r="B15" s="184" t="s">
        <v>25</v>
      </c>
      <c r="C15" s="182"/>
      <c r="D15" s="50">
        <f>SUM(D16)</f>
        <v>13805</v>
      </c>
      <c r="E15" s="40">
        <f>SUM(E16)</f>
        <v>7583.2759999999998</v>
      </c>
      <c r="F15" s="41">
        <f>+E15-D15</f>
        <v>-6221.7240000000002</v>
      </c>
      <c r="G15" s="42">
        <f>F15/D15*100</f>
        <v>-45.068627308946034</v>
      </c>
      <c r="H15" s="43"/>
      <c r="I15" s="43"/>
      <c r="J15" s="165"/>
      <c r="K15" s="165"/>
      <c r="L15" s="43"/>
      <c r="M15" s="43"/>
      <c r="N15" s="43"/>
      <c r="O15" s="44">
        <f>SUM(O16)</f>
        <v>7583276</v>
      </c>
      <c r="P15" s="45" t="s">
        <v>15</v>
      </c>
    </row>
    <row r="16" spans="1:16" ht="17.100000000000001" customHeight="1">
      <c r="A16" s="28"/>
      <c r="B16" s="56" t="s">
        <v>19</v>
      </c>
      <c r="C16" s="163" t="s">
        <v>26</v>
      </c>
      <c r="D16" s="164">
        <f>SUM(D17:D17)</f>
        <v>13805</v>
      </c>
      <c r="E16" s="57">
        <f>SUM(E17:E17)</f>
        <v>7583.2759999999998</v>
      </c>
      <c r="F16" s="23">
        <f>E16-D16</f>
        <v>-6221.7240000000002</v>
      </c>
      <c r="G16" s="141">
        <f>F16/D16*100</f>
        <v>-45.068627308946034</v>
      </c>
      <c r="H16" s="54" t="s">
        <v>20</v>
      </c>
      <c r="I16" s="43" t="s">
        <v>20</v>
      </c>
      <c r="J16" s="161"/>
      <c r="K16" s="161"/>
      <c r="L16" s="54"/>
      <c r="M16" s="185" t="s">
        <v>21</v>
      </c>
      <c r="N16" s="185"/>
      <c r="O16" s="26">
        <f>SUM(O17:O17)</f>
        <v>7583276</v>
      </c>
      <c r="P16" s="27" t="s">
        <v>15</v>
      </c>
    </row>
    <row r="17" spans="1:19" ht="17.100000000000001" customHeight="1">
      <c r="A17" s="28"/>
      <c r="B17" s="140"/>
      <c r="C17" s="58" t="s">
        <v>52</v>
      </c>
      <c r="D17" s="164">
        <v>13805</v>
      </c>
      <c r="E17" s="59">
        <f>+O17/1000</f>
        <v>7583.2759999999998</v>
      </c>
      <c r="F17" s="23">
        <f>E17-D17</f>
        <v>-6221.7240000000002</v>
      </c>
      <c r="G17" s="141">
        <f>F17/D17*100</f>
        <v>-45.068627308946034</v>
      </c>
      <c r="H17" s="60" t="s">
        <v>52</v>
      </c>
      <c r="I17" s="61">
        <v>7583276</v>
      </c>
      <c r="J17" s="43" t="s">
        <v>15</v>
      </c>
      <c r="K17" s="62" t="s">
        <v>5</v>
      </c>
      <c r="L17" s="165">
        <v>1</v>
      </c>
      <c r="M17" s="165" t="s">
        <v>7</v>
      </c>
      <c r="N17" s="63" t="s">
        <v>11</v>
      </c>
      <c r="O17" s="64">
        <f>+I17*L17</f>
        <v>7583276</v>
      </c>
      <c r="P17" s="52" t="s">
        <v>15</v>
      </c>
    </row>
    <row r="18" spans="1:19" ht="18.95" customHeight="1">
      <c r="A18" s="53" t="s">
        <v>22</v>
      </c>
      <c r="B18" s="182" t="s">
        <v>25</v>
      </c>
      <c r="C18" s="183"/>
      <c r="D18" s="144">
        <f>D19</f>
        <v>6510</v>
      </c>
      <c r="E18" s="40">
        <f>E19</f>
        <v>6510.375</v>
      </c>
      <c r="F18" s="41">
        <f>F19</f>
        <v>0.375</v>
      </c>
      <c r="G18" s="42">
        <f>F18/D18*100</f>
        <v>5.7603686635944703E-3</v>
      </c>
      <c r="H18" s="30"/>
      <c r="I18" s="38"/>
      <c r="J18" s="54"/>
      <c r="K18" s="37"/>
      <c r="L18" s="161"/>
      <c r="M18" s="161"/>
      <c r="N18" s="65"/>
      <c r="O18" s="66">
        <f>SUM(O19)</f>
        <v>6510375</v>
      </c>
      <c r="P18" s="67" t="s">
        <v>15</v>
      </c>
    </row>
    <row r="19" spans="1:19" ht="17.100000000000001" customHeight="1">
      <c r="A19" s="13"/>
      <c r="B19" s="162" t="s">
        <v>22</v>
      </c>
      <c r="C19" s="136" t="s">
        <v>26</v>
      </c>
      <c r="D19" s="164">
        <f>SUM(D20:D21)</f>
        <v>6510</v>
      </c>
      <c r="E19" s="57">
        <f>SUM(E20:E21)</f>
        <v>6510.375</v>
      </c>
      <c r="F19" s="23">
        <f>E19-D19</f>
        <v>0.375</v>
      </c>
      <c r="G19" s="141">
        <f>F19/D19*100</f>
        <v>5.7603686635944703E-3</v>
      </c>
      <c r="H19" s="30"/>
      <c r="I19" s="38"/>
      <c r="J19" s="54"/>
      <c r="K19" s="37"/>
      <c r="L19" s="161"/>
      <c r="M19" s="185" t="s">
        <v>21</v>
      </c>
      <c r="N19" s="185"/>
      <c r="O19" s="38">
        <f>SUM(O20:O21)</f>
        <v>6510375</v>
      </c>
      <c r="P19" s="27" t="s">
        <v>15</v>
      </c>
    </row>
    <row r="20" spans="1:19" ht="17.100000000000001" customHeight="1">
      <c r="A20" s="28"/>
      <c r="B20" s="140"/>
      <c r="C20" s="137" t="s">
        <v>29</v>
      </c>
      <c r="D20" s="51">
        <v>6500</v>
      </c>
      <c r="E20" s="57">
        <f>O20/1000</f>
        <v>6500</v>
      </c>
      <c r="F20" s="23">
        <f>+E20-D20</f>
        <v>0</v>
      </c>
      <c r="G20" s="141">
        <f t="shared" ref="G20:G21" si="2">F20/D20*100</f>
        <v>0</v>
      </c>
      <c r="H20" s="60" t="s">
        <v>29</v>
      </c>
      <c r="I20" s="61">
        <v>1625000</v>
      </c>
      <c r="J20" s="165" t="s">
        <v>15</v>
      </c>
      <c r="K20" s="62" t="s">
        <v>5</v>
      </c>
      <c r="L20" s="165">
        <v>4</v>
      </c>
      <c r="M20" s="165" t="s">
        <v>18</v>
      </c>
      <c r="N20" s="63" t="s">
        <v>11</v>
      </c>
      <c r="O20" s="61">
        <f>SUM(I20*L20)</f>
        <v>6500000</v>
      </c>
      <c r="P20" s="52" t="s">
        <v>15</v>
      </c>
    </row>
    <row r="21" spans="1:19" ht="17.100000000000001" customHeight="1" thickBot="1">
      <c r="A21" s="169"/>
      <c r="B21" s="170"/>
      <c r="C21" s="170" t="s">
        <v>51</v>
      </c>
      <c r="D21" s="171">
        <v>10</v>
      </c>
      <c r="E21" s="171">
        <f>O21/1000</f>
        <v>10.375</v>
      </c>
      <c r="F21" s="172">
        <f>+E21-D21</f>
        <v>0.375</v>
      </c>
      <c r="G21" s="173">
        <f t="shared" si="2"/>
        <v>3.75</v>
      </c>
      <c r="H21" s="174" t="s">
        <v>51</v>
      </c>
      <c r="I21" s="175">
        <v>10375</v>
      </c>
      <c r="J21" s="157" t="s">
        <v>15</v>
      </c>
      <c r="K21" s="156" t="s">
        <v>5</v>
      </c>
      <c r="L21" s="157">
        <v>1</v>
      </c>
      <c r="M21" s="157" t="s">
        <v>7</v>
      </c>
      <c r="N21" s="158" t="s">
        <v>11</v>
      </c>
      <c r="O21" s="175">
        <f>I21*L21</f>
        <v>10375</v>
      </c>
      <c r="P21" s="160" t="s">
        <v>15</v>
      </c>
    </row>
    <row r="22" spans="1:19">
      <c r="R22" s="20"/>
      <c r="S22" s="68"/>
    </row>
    <row r="23" spans="1:19">
      <c r="S23" s="68"/>
    </row>
    <row r="24" spans="1:19">
      <c r="S24" s="68"/>
    </row>
    <row r="25" spans="1:19">
      <c r="S25" s="68"/>
    </row>
    <row r="26" spans="1:19">
      <c r="S26" s="68"/>
    </row>
    <row r="27" spans="1:19">
      <c r="S27" s="68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</sheetData>
  <mergeCells count="22"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C9:C14"/>
    <mergeCell ref="A3:B3"/>
    <mergeCell ref="D9:D14"/>
    <mergeCell ref="E9:E14"/>
    <mergeCell ref="B4:B5"/>
    <mergeCell ref="C4:C5"/>
    <mergeCell ref="F4:G4"/>
    <mergeCell ref="F9:F14"/>
    <mergeCell ref="G9:G14"/>
    <mergeCell ref="B18:C18"/>
    <mergeCell ref="B15:C15"/>
    <mergeCell ref="M19:N19"/>
    <mergeCell ref="M16:N16"/>
  </mergeCells>
  <phoneticPr fontId="3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P30"/>
  <sheetViews>
    <sheetView tabSelected="1" view="pageBreakPreview" zoomScaleNormal="100" zoomScaleSheetLayoutView="100" workbookViewId="0">
      <pane ySplit="4" topLeftCell="A5" activePane="bottomLeft" state="frozen"/>
      <selection pane="bottomLeft" activeCell="T9" sqref="T9"/>
    </sheetView>
  </sheetViews>
  <sheetFormatPr defaultColWidth="9" defaultRowHeight="16.5"/>
  <cols>
    <col min="1" max="1" width="6.625" style="69" customWidth="1"/>
    <col min="2" max="2" width="6.625" style="55" customWidth="1"/>
    <col min="3" max="3" width="12.75" style="55" customWidth="1"/>
    <col min="4" max="4" width="13.125" style="69" customWidth="1"/>
    <col min="5" max="5" width="13.125" style="72" customWidth="1"/>
    <col min="6" max="6" width="12.125" style="72" customWidth="1"/>
    <col min="7" max="7" width="9.625" style="73" customWidth="1"/>
    <col min="8" max="8" width="26.375" style="74" customWidth="1"/>
    <col min="9" max="9" width="12.75" style="21" customWidth="1"/>
    <col min="10" max="10" width="3.125" style="20" customWidth="1"/>
    <col min="11" max="11" width="3.125" style="128" customWidth="1"/>
    <col min="12" max="12" width="4.25" style="128" customWidth="1"/>
    <col min="13" max="14" width="3.125" style="128" customWidth="1"/>
    <col min="15" max="15" width="14.375" style="21" customWidth="1"/>
    <col min="16" max="16" width="2.625" style="20" customWidth="1"/>
    <col min="17" max="16384" width="9" style="1"/>
  </cols>
  <sheetData>
    <row r="1" spans="1:16" ht="29.25" customHeight="1">
      <c r="A1" s="226" t="s">
        <v>31</v>
      </c>
      <c r="B1" s="226"/>
    </row>
    <row r="2" spans="1:16" ht="12.75" customHeight="1" thickBot="1">
      <c r="A2" s="227"/>
      <c r="B2" s="227"/>
      <c r="C2" s="2"/>
      <c r="D2" s="75"/>
      <c r="E2" s="76"/>
      <c r="F2" s="76"/>
      <c r="G2" s="77"/>
      <c r="H2" s="2" t="s">
        <v>20</v>
      </c>
      <c r="I2" s="75"/>
      <c r="J2" s="2"/>
      <c r="K2" s="2"/>
      <c r="L2" s="2"/>
      <c r="M2" s="2"/>
      <c r="N2" s="220" t="s">
        <v>1</v>
      </c>
      <c r="O2" s="220"/>
      <c r="P2" s="220"/>
    </row>
    <row r="3" spans="1:16" ht="17.25" customHeight="1">
      <c r="A3" s="190" t="s">
        <v>23</v>
      </c>
      <c r="B3" s="195" t="s">
        <v>6</v>
      </c>
      <c r="C3" s="221" t="s">
        <v>4</v>
      </c>
      <c r="D3" s="188" t="s">
        <v>59</v>
      </c>
      <c r="E3" s="188" t="s">
        <v>60</v>
      </c>
      <c r="F3" s="223" t="s">
        <v>39</v>
      </c>
      <c r="G3" s="223"/>
      <c r="H3" s="221" t="s">
        <v>43</v>
      </c>
      <c r="I3" s="221"/>
      <c r="J3" s="221"/>
      <c r="K3" s="221"/>
      <c r="L3" s="221"/>
      <c r="M3" s="221"/>
      <c r="N3" s="221"/>
      <c r="O3" s="221"/>
      <c r="P3" s="221"/>
    </row>
    <row r="4" spans="1:16" ht="20.25" customHeight="1" thickBot="1">
      <c r="A4" s="191"/>
      <c r="B4" s="198"/>
      <c r="C4" s="222"/>
      <c r="D4" s="189"/>
      <c r="E4" s="189"/>
      <c r="F4" s="78" t="s">
        <v>12</v>
      </c>
      <c r="G4" s="79" t="s">
        <v>28</v>
      </c>
      <c r="H4" s="222"/>
      <c r="I4" s="222"/>
      <c r="J4" s="222"/>
      <c r="K4" s="222"/>
      <c r="L4" s="222"/>
      <c r="M4" s="222"/>
      <c r="N4" s="222"/>
      <c r="O4" s="222"/>
      <c r="P4" s="222"/>
    </row>
    <row r="5" spans="1:16" ht="19.5" customHeight="1" thickBot="1">
      <c r="A5" s="201" t="s">
        <v>27</v>
      </c>
      <c r="B5" s="202"/>
      <c r="C5" s="203"/>
      <c r="D5" s="80">
        <f>SUM(D6,D14,D11)</f>
        <v>114888</v>
      </c>
      <c r="E5" s="80">
        <f>SUM(E6,E14,E11)</f>
        <v>89666.375</v>
      </c>
      <c r="F5" s="81">
        <f>+E5-D5</f>
        <v>-25221.625</v>
      </c>
      <c r="G5" s="146">
        <f>F5/D5*100</f>
        <v>-21.953228361534713</v>
      </c>
      <c r="H5" s="82"/>
      <c r="I5" s="10"/>
      <c r="J5" s="11"/>
      <c r="K5" s="11"/>
      <c r="L5" s="10"/>
      <c r="M5" s="10"/>
      <c r="N5" s="83"/>
      <c r="O5" s="84">
        <f>SUM(O6,O11,O14)</f>
        <v>89666375</v>
      </c>
      <c r="P5" s="85" t="s">
        <v>15</v>
      </c>
    </row>
    <row r="6" spans="1:16" ht="20.100000000000001" customHeight="1" thickTop="1">
      <c r="A6" s="13" t="s">
        <v>9</v>
      </c>
      <c r="B6" s="228" t="s">
        <v>25</v>
      </c>
      <c r="C6" s="229"/>
      <c r="D6" s="86">
        <f>SUM(D7)</f>
        <v>12722</v>
      </c>
      <c r="E6" s="87">
        <f>SUM(E7)</f>
        <v>12722</v>
      </c>
      <c r="F6" s="87">
        <f>+E6-D6</f>
        <v>0</v>
      </c>
      <c r="G6" s="147">
        <f>F6/D6*100</f>
        <v>0</v>
      </c>
      <c r="H6" s="88"/>
      <c r="I6" s="89"/>
      <c r="J6" s="90"/>
      <c r="K6" s="91"/>
      <c r="L6" s="91"/>
      <c r="M6" s="91"/>
      <c r="N6" s="91"/>
      <c r="O6" s="92">
        <f>SUM(O7)</f>
        <v>12722000</v>
      </c>
      <c r="P6" s="93" t="s">
        <v>15</v>
      </c>
    </row>
    <row r="7" spans="1:16" s="20" customFormat="1" ht="20.100000000000001" customHeight="1">
      <c r="A7" s="28"/>
      <c r="B7" s="56" t="s">
        <v>14</v>
      </c>
      <c r="C7" s="98" t="s">
        <v>26</v>
      </c>
      <c r="D7" s="99">
        <f>D8</f>
        <v>12722</v>
      </c>
      <c r="E7" s="100">
        <f>SUM(E8:E10)</f>
        <v>12722</v>
      </c>
      <c r="F7" s="100">
        <f>E7-D7</f>
        <v>0</v>
      </c>
      <c r="G7" s="148">
        <f>F7/D7*100</f>
        <v>0</v>
      </c>
      <c r="H7" s="97"/>
      <c r="I7" s="31"/>
      <c r="J7" s="54"/>
      <c r="K7" s="54"/>
      <c r="L7" s="54"/>
      <c r="M7" s="54"/>
      <c r="N7" s="54"/>
      <c r="O7" s="119">
        <f>SUM(O8)</f>
        <v>12722000</v>
      </c>
      <c r="P7" s="67" t="s">
        <v>15</v>
      </c>
    </row>
    <row r="8" spans="1:16" s="20" customFormat="1" ht="15.95" customHeight="1">
      <c r="A8" s="102"/>
      <c r="B8" s="103"/>
      <c r="C8" s="214" t="s">
        <v>38</v>
      </c>
      <c r="D8" s="216">
        <v>12722</v>
      </c>
      <c r="E8" s="218">
        <f>+O8/1000</f>
        <v>12722</v>
      </c>
      <c r="F8" s="218">
        <f t="shared" ref="F8" si="0">+E8-D8</f>
        <v>0</v>
      </c>
      <c r="G8" s="224">
        <f t="shared" ref="G8:G10" si="1">F8/D8*100</f>
        <v>0</v>
      </c>
      <c r="H8" s="97"/>
      <c r="I8" s="31"/>
      <c r="J8" s="54"/>
      <c r="K8" s="54"/>
      <c r="L8" s="187" t="s">
        <v>21</v>
      </c>
      <c r="M8" s="187"/>
      <c r="N8" s="187"/>
      <c r="O8" s="26">
        <f>SUM(O9:O10)</f>
        <v>12722000</v>
      </c>
      <c r="P8" s="27" t="s">
        <v>15</v>
      </c>
    </row>
    <row r="9" spans="1:16" s="20" customFormat="1" ht="15.95" customHeight="1">
      <c r="A9" s="28"/>
      <c r="B9" s="140"/>
      <c r="C9" s="215"/>
      <c r="D9" s="217"/>
      <c r="E9" s="219"/>
      <c r="F9" s="219"/>
      <c r="G9" s="225" t="e">
        <f t="shared" si="1"/>
        <v>#DIV/0!</v>
      </c>
      <c r="H9" s="129" t="s">
        <v>41</v>
      </c>
      <c r="I9" s="133">
        <v>6091000</v>
      </c>
      <c r="J9" s="131" t="s">
        <v>15</v>
      </c>
      <c r="K9" s="132" t="s">
        <v>5</v>
      </c>
      <c r="L9" s="139">
        <v>2</v>
      </c>
      <c r="M9" s="139" t="s">
        <v>7</v>
      </c>
      <c r="N9" s="134" t="s">
        <v>11</v>
      </c>
      <c r="O9" s="133">
        <f>SUM(I9*L9)</f>
        <v>12182000</v>
      </c>
      <c r="P9" s="34" t="s">
        <v>15</v>
      </c>
    </row>
    <row r="10" spans="1:16" s="20" customFormat="1" ht="15.95" customHeight="1">
      <c r="A10" s="28"/>
      <c r="B10" s="140"/>
      <c r="C10" s="215"/>
      <c r="D10" s="217"/>
      <c r="E10" s="219"/>
      <c r="F10" s="219"/>
      <c r="G10" s="225" t="e">
        <f t="shared" si="1"/>
        <v>#DIV/0!</v>
      </c>
      <c r="H10" s="129" t="s">
        <v>53</v>
      </c>
      <c r="I10" s="133">
        <v>135000</v>
      </c>
      <c r="J10" s="131" t="s">
        <v>15</v>
      </c>
      <c r="K10" s="132" t="s">
        <v>5</v>
      </c>
      <c r="L10" s="139">
        <v>4</v>
      </c>
      <c r="M10" s="139" t="s">
        <v>7</v>
      </c>
      <c r="N10" s="134" t="s">
        <v>11</v>
      </c>
      <c r="O10" s="133">
        <f>SUM(I10*L10)</f>
        <v>540000</v>
      </c>
      <c r="P10" s="34" t="s">
        <v>15</v>
      </c>
    </row>
    <row r="11" spans="1:16" ht="20.100000000000001" customHeight="1">
      <c r="A11" s="53" t="s">
        <v>13</v>
      </c>
      <c r="B11" s="182" t="s">
        <v>25</v>
      </c>
      <c r="C11" s="230"/>
      <c r="D11" s="99">
        <f>+D12</f>
        <v>10</v>
      </c>
      <c r="E11" s="100">
        <f>+E12</f>
        <v>10</v>
      </c>
      <c r="F11" s="100">
        <f t="shared" ref="F11:F12" si="2">+E11-D11</f>
        <v>0</v>
      </c>
      <c r="G11" s="149">
        <f>F11/D11*100</f>
        <v>0</v>
      </c>
      <c r="H11" s="97"/>
      <c r="I11" s="31"/>
      <c r="J11" s="54"/>
      <c r="K11" s="37"/>
      <c r="L11" s="151"/>
      <c r="M11" s="151"/>
      <c r="N11" s="65"/>
      <c r="O11" s="101">
        <f>O12</f>
        <v>10000</v>
      </c>
      <c r="P11" s="67" t="s">
        <v>15</v>
      </c>
    </row>
    <row r="12" spans="1:16" ht="15.95" customHeight="1">
      <c r="A12" s="28"/>
      <c r="B12" s="56" t="s">
        <v>13</v>
      </c>
      <c r="C12" s="214" t="s">
        <v>13</v>
      </c>
      <c r="D12" s="216">
        <v>10</v>
      </c>
      <c r="E12" s="218">
        <f>+O12/1000</f>
        <v>10</v>
      </c>
      <c r="F12" s="218">
        <f t="shared" si="2"/>
        <v>0</v>
      </c>
      <c r="G12" s="224">
        <f t="shared" ref="G12:G13" si="3">F12/D12*100</f>
        <v>0</v>
      </c>
      <c r="H12" s="95"/>
      <c r="I12" s="38"/>
      <c r="J12" s="54"/>
      <c r="K12" s="37"/>
      <c r="L12" s="187" t="s">
        <v>21</v>
      </c>
      <c r="M12" s="187"/>
      <c r="N12" s="187"/>
      <c r="O12" s="31">
        <f>SUM(O13:O13)</f>
        <v>10000</v>
      </c>
      <c r="P12" s="27" t="s">
        <v>15</v>
      </c>
    </row>
    <row r="13" spans="1:16" ht="15.95" customHeight="1">
      <c r="A13" s="28"/>
      <c r="B13" s="152"/>
      <c r="C13" s="215"/>
      <c r="D13" s="217"/>
      <c r="E13" s="219"/>
      <c r="F13" s="219"/>
      <c r="G13" s="225" t="e">
        <f t="shared" si="3"/>
        <v>#DIV/0!</v>
      </c>
      <c r="H13" s="117" t="s">
        <v>54</v>
      </c>
      <c r="I13" s="130">
        <v>10000</v>
      </c>
      <c r="J13" s="131" t="s">
        <v>15</v>
      </c>
      <c r="K13" s="132" t="s">
        <v>5</v>
      </c>
      <c r="L13" s="139">
        <v>1</v>
      </c>
      <c r="M13" s="139" t="s">
        <v>7</v>
      </c>
      <c r="N13" s="134" t="s">
        <v>11</v>
      </c>
      <c r="O13" s="135">
        <f>+I13*L13</f>
        <v>10000</v>
      </c>
      <c r="P13" s="34" t="s">
        <v>15</v>
      </c>
    </row>
    <row r="14" spans="1:16" ht="20.100000000000001" customHeight="1">
      <c r="A14" s="106" t="s">
        <v>10</v>
      </c>
      <c r="B14" s="182" t="s">
        <v>25</v>
      </c>
      <c r="C14" s="183"/>
      <c r="D14" s="107">
        <f>SUM(D15:D22)</f>
        <v>102156</v>
      </c>
      <c r="E14" s="115">
        <f>SUM(E15:E22)</f>
        <v>76934.375</v>
      </c>
      <c r="F14" s="108">
        <f>+E14-D14</f>
        <v>-25221.625</v>
      </c>
      <c r="G14" s="150">
        <f>F14/D14*100</f>
        <v>-24.68932319198089</v>
      </c>
      <c r="H14" s="97"/>
      <c r="I14" s="31"/>
      <c r="J14" s="54"/>
      <c r="K14" s="151"/>
      <c r="L14" s="151" t="s">
        <v>21</v>
      </c>
      <c r="M14" s="151"/>
      <c r="N14" s="151"/>
      <c r="O14" s="31">
        <f>SUM(O15,O17,O21)</f>
        <v>76934375</v>
      </c>
      <c r="P14" s="27" t="s">
        <v>15</v>
      </c>
    </row>
    <row r="15" spans="1:16" ht="18.75" customHeight="1">
      <c r="A15" s="105" t="s">
        <v>33</v>
      </c>
      <c r="B15" s="123" t="s">
        <v>50</v>
      </c>
      <c r="C15" s="231" t="s">
        <v>56</v>
      </c>
      <c r="D15" s="236">
        <v>94573</v>
      </c>
      <c r="E15" s="218">
        <f>O15/1000</f>
        <v>75572.724000000002</v>
      </c>
      <c r="F15" s="218">
        <f>E15-D15</f>
        <v>-19000.275999999998</v>
      </c>
      <c r="G15" s="224">
        <f t="shared" ref="G15:G16" si="4">F15/D15*100</f>
        <v>-20.090592452391274</v>
      </c>
      <c r="H15" s="95"/>
      <c r="I15" s="31"/>
      <c r="J15" s="54"/>
      <c r="K15" s="151"/>
      <c r="L15" s="151"/>
      <c r="M15" s="151"/>
      <c r="N15" s="151"/>
      <c r="O15" s="31">
        <f>SUM(O16:O16)</f>
        <v>75572724</v>
      </c>
      <c r="P15" s="27" t="s">
        <v>15</v>
      </c>
    </row>
    <row r="16" spans="1:16" ht="16.5" customHeight="1">
      <c r="A16" s="94"/>
      <c r="B16" s="122" t="s">
        <v>49</v>
      </c>
      <c r="C16" s="233"/>
      <c r="D16" s="237"/>
      <c r="E16" s="219"/>
      <c r="F16" s="219"/>
      <c r="G16" s="225" t="e">
        <f t="shared" si="4"/>
        <v>#DIV/0!</v>
      </c>
      <c r="H16" s="124" t="s">
        <v>56</v>
      </c>
      <c r="I16" s="133">
        <f>세입명세서!O8</f>
        <v>75572724</v>
      </c>
      <c r="J16" s="131" t="s">
        <v>15</v>
      </c>
      <c r="K16" s="132" t="s">
        <v>5</v>
      </c>
      <c r="L16" s="139">
        <v>1</v>
      </c>
      <c r="M16" s="139" t="s">
        <v>7</v>
      </c>
      <c r="N16" s="134" t="s">
        <v>11</v>
      </c>
      <c r="O16" s="133">
        <f>+I16*L16</f>
        <v>75572724</v>
      </c>
      <c r="P16" s="34" t="s">
        <v>15</v>
      </c>
    </row>
    <row r="17" spans="1:16" ht="18.75" hidden="1" customHeight="1">
      <c r="A17" s="105"/>
      <c r="B17" s="120"/>
      <c r="C17" s="231" t="s">
        <v>32</v>
      </c>
      <c r="D17" s="239">
        <v>0</v>
      </c>
      <c r="E17" s="218">
        <v>0</v>
      </c>
      <c r="F17" s="218">
        <f>E17-D17</f>
        <v>0</v>
      </c>
      <c r="G17" s="224" t="e">
        <f>F17/D17*100</f>
        <v>#DIV/0!</v>
      </c>
      <c r="H17" s="95"/>
      <c r="I17" s="31"/>
      <c r="J17" s="54"/>
      <c r="K17" s="151"/>
      <c r="L17" s="151"/>
      <c r="M17" s="151"/>
      <c r="N17" s="151"/>
      <c r="O17" s="31">
        <f>SUM(O18:O20)</f>
        <v>0</v>
      </c>
      <c r="P17" s="27" t="s">
        <v>15</v>
      </c>
    </row>
    <row r="18" spans="1:16" ht="16.5" hidden="1" customHeight="1">
      <c r="A18" s="94"/>
      <c r="B18" s="120"/>
      <c r="C18" s="233"/>
      <c r="D18" s="240"/>
      <c r="E18" s="219"/>
      <c r="F18" s="219"/>
      <c r="G18" s="225"/>
      <c r="H18" s="124" t="s">
        <v>47</v>
      </c>
      <c r="I18" s="133">
        <v>0</v>
      </c>
      <c r="J18" s="131" t="s">
        <v>15</v>
      </c>
      <c r="K18" s="132" t="s">
        <v>5</v>
      </c>
      <c r="L18" s="139">
        <v>1</v>
      </c>
      <c r="M18" s="139" t="s">
        <v>7</v>
      </c>
      <c r="N18" s="134" t="s">
        <v>11</v>
      </c>
      <c r="O18" s="133">
        <f>+I18*L18</f>
        <v>0</v>
      </c>
      <c r="P18" s="34" t="s">
        <v>15</v>
      </c>
    </row>
    <row r="19" spans="1:16" ht="16.5" hidden="1" customHeight="1">
      <c r="A19" s="94"/>
      <c r="B19" s="120"/>
      <c r="C19" s="233"/>
      <c r="D19" s="240"/>
      <c r="E19" s="219"/>
      <c r="F19" s="219"/>
      <c r="G19" s="225"/>
      <c r="H19" s="125" t="s">
        <v>48</v>
      </c>
      <c r="I19" s="133">
        <v>0</v>
      </c>
      <c r="J19" s="131" t="s">
        <v>15</v>
      </c>
      <c r="K19" s="132" t="s">
        <v>5</v>
      </c>
      <c r="L19" s="139">
        <v>1</v>
      </c>
      <c r="M19" s="139" t="s">
        <v>7</v>
      </c>
      <c r="N19" s="134" t="s">
        <v>11</v>
      </c>
      <c r="O19" s="133">
        <f>+I19*L19</f>
        <v>0</v>
      </c>
      <c r="P19" s="34" t="s">
        <v>15</v>
      </c>
    </row>
    <row r="20" spans="1:16" ht="16.5" hidden="1" customHeight="1">
      <c r="A20" s="94"/>
      <c r="B20" s="120"/>
      <c r="C20" s="234"/>
      <c r="D20" s="241"/>
      <c r="E20" s="235"/>
      <c r="F20" s="235"/>
      <c r="G20" s="247"/>
      <c r="H20" s="126" t="s">
        <v>46</v>
      </c>
      <c r="I20" s="127">
        <v>0</v>
      </c>
      <c r="J20" s="96" t="s">
        <v>15</v>
      </c>
      <c r="K20" s="47" t="s">
        <v>5</v>
      </c>
      <c r="L20" s="138">
        <v>1</v>
      </c>
      <c r="M20" s="138" t="s">
        <v>7</v>
      </c>
      <c r="N20" s="48" t="s">
        <v>11</v>
      </c>
      <c r="O20" s="36">
        <f>+I20*L20</f>
        <v>0</v>
      </c>
      <c r="P20" s="49" t="s">
        <v>15</v>
      </c>
    </row>
    <row r="21" spans="1:16" ht="16.5" customHeight="1">
      <c r="A21" s="242"/>
      <c r="B21" s="245"/>
      <c r="C21" s="231" t="s">
        <v>55</v>
      </c>
      <c r="D21" s="218">
        <v>7583</v>
      </c>
      <c r="E21" s="218">
        <f>O21/1000</f>
        <v>1361.6510000000001</v>
      </c>
      <c r="F21" s="218">
        <f>E21-D21</f>
        <v>-6221.3490000000002</v>
      </c>
      <c r="G21" s="224">
        <f t="shared" ref="G21:G22" si="5">F21/D21*100</f>
        <v>-82.043373335091658</v>
      </c>
      <c r="H21" s="95"/>
      <c r="I21" s="38"/>
      <c r="J21" s="54"/>
      <c r="K21" s="37"/>
      <c r="L21" s="151" t="s">
        <v>21</v>
      </c>
      <c r="M21" s="151"/>
      <c r="N21" s="151"/>
      <c r="O21" s="31">
        <f>SUM(O22:O22)</f>
        <v>1361651</v>
      </c>
      <c r="P21" s="27" t="s">
        <v>15</v>
      </c>
    </row>
    <row r="22" spans="1:16" ht="16.5" customHeight="1" thickBot="1">
      <c r="A22" s="243"/>
      <c r="B22" s="246"/>
      <c r="C22" s="232"/>
      <c r="D22" s="238"/>
      <c r="E22" s="238"/>
      <c r="F22" s="238"/>
      <c r="G22" s="244" t="e">
        <f t="shared" si="5"/>
        <v>#DIV/0!</v>
      </c>
      <c r="H22" s="153" t="s">
        <v>57</v>
      </c>
      <c r="I22" s="154">
        <v>1361651</v>
      </c>
      <c r="J22" s="155" t="s">
        <v>15</v>
      </c>
      <c r="K22" s="156" t="s">
        <v>5</v>
      </c>
      <c r="L22" s="157">
        <v>1</v>
      </c>
      <c r="M22" s="157" t="s">
        <v>7</v>
      </c>
      <c r="N22" s="158" t="s">
        <v>11</v>
      </c>
      <c r="O22" s="159">
        <f>+I22*L22</f>
        <v>1361651</v>
      </c>
      <c r="P22" s="160" t="s">
        <v>15</v>
      </c>
    </row>
    <row r="23" spans="1:16" ht="16.5" customHeight="1">
      <c r="B23" s="109"/>
      <c r="C23" s="110"/>
      <c r="D23" s="72"/>
      <c r="G23" s="111"/>
      <c r="H23" s="104"/>
      <c r="I23" s="32"/>
      <c r="K23" s="33"/>
      <c r="N23" s="39"/>
      <c r="O23" s="46"/>
    </row>
    <row r="24" spans="1:16">
      <c r="H24" s="112"/>
    </row>
    <row r="25" spans="1:16">
      <c r="H25" s="113"/>
    </row>
    <row r="26" spans="1:16" ht="9.75" customHeight="1"/>
    <row r="27" spans="1:16" ht="21.75" customHeight="1"/>
    <row r="29" spans="1:16">
      <c r="H29" s="114"/>
    </row>
    <row r="30" spans="1:16">
      <c r="H30" s="114"/>
    </row>
  </sheetData>
  <mergeCells count="43">
    <mergeCell ref="A21:A22"/>
    <mergeCell ref="B14:C14"/>
    <mergeCell ref="D21:D22"/>
    <mergeCell ref="G15:G16"/>
    <mergeCell ref="E21:E22"/>
    <mergeCell ref="G21:G22"/>
    <mergeCell ref="B21:B22"/>
    <mergeCell ref="G17:G20"/>
    <mergeCell ref="B11:C11"/>
    <mergeCell ref="C21:C22"/>
    <mergeCell ref="C17:C20"/>
    <mergeCell ref="F17:F20"/>
    <mergeCell ref="C15:C16"/>
    <mergeCell ref="D15:D16"/>
    <mergeCell ref="E15:E16"/>
    <mergeCell ref="F15:F16"/>
    <mergeCell ref="C12:C13"/>
    <mergeCell ref="F21:F22"/>
    <mergeCell ref="E17:E20"/>
    <mergeCell ref="D12:D13"/>
    <mergeCell ref="E12:E13"/>
    <mergeCell ref="D17:D20"/>
    <mergeCell ref="A1:B1"/>
    <mergeCell ref="A2:B2"/>
    <mergeCell ref="A3:A4"/>
    <mergeCell ref="B6:C6"/>
    <mergeCell ref="C3:C4"/>
    <mergeCell ref="F8:F10"/>
    <mergeCell ref="L8:N8"/>
    <mergeCell ref="N2:P2"/>
    <mergeCell ref="H3:P4"/>
    <mergeCell ref="L12:N12"/>
    <mergeCell ref="F3:G3"/>
    <mergeCell ref="G8:G10"/>
    <mergeCell ref="G12:G13"/>
    <mergeCell ref="F12:F13"/>
    <mergeCell ref="C8:C10"/>
    <mergeCell ref="D8:D10"/>
    <mergeCell ref="E8:E10"/>
    <mergeCell ref="E3:E4"/>
    <mergeCell ref="A5:C5"/>
    <mergeCell ref="B3:B4"/>
    <mergeCell ref="D3:D4"/>
  </mergeCells>
  <phoneticPr fontId="3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2025-12-09T09:38:19Z</cp:lastPrinted>
  <dcterms:created xsi:type="dcterms:W3CDTF">2009-12-07T05:26:05Z</dcterms:created>
  <dcterms:modified xsi:type="dcterms:W3CDTF">2025-12-23T00:31:56Z</dcterms:modified>
  <cp:version>1100.0100.01</cp:version>
</cp:coreProperties>
</file>