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법인행정\2026년\공문\첨부서류\"/>
    </mc:Choice>
  </mc:AlternateContent>
  <xr:revisionPtr revIDLastSave="0" documentId="13_ncr:1_{F503DD63-F057-4D7B-906B-658C3B95CCBB}" xr6:coauthVersionLast="36" xr6:coauthVersionMax="47" xr10:uidLastSave="{00000000-0000-0000-0000-000000000000}"/>
  <bookViews>
    <workbookView xWindow="0" yWindow="0" windowWidth="21570" windowHeight="7185" activeTab="1" xr2:uid="{00000000-000D-0000-FFFF-FFFF00000000}"/>
  </bookViews>
  <sheets>
    <sheet name="예산총칙" sheetId="8" r:id="rId1"/>
    <sheet name="총괄(이사회용)" sheetId="3" r:id="rId2"/>
    <sheet name="세입예산서" sheetId="6" r:id="rId3"/>
    <sheet name="세출예산서" sheetId="7" r:id="rId4"/>
  </sheets>
  <definedNames>
    <definedName name="_xlnm.Print_Area" localSheetId="2">세입예산서!$A$1:$Q$22</definedName>
    <definedName name="_xlnm.Print_Area" localSheetId="3">세출예산서!$A$1:$P$25</definedName>
    <definedName name="_xlnm.Print_Area" localSheetId="0">예산총칙!$A$1:$P$17</definedName>
    <definedName name="_xlnm.Print_Area" localSheetId="1">'총괄(이사회용)'!$A$1:$M$13</definedName>
    <definedName name="_xlnm.Print_Titles" localSheetId="2">세입예산서!$4:$5</definedName>
    <definedName name="_xlnm.Print_Titles" localSheetId="3">세출예산서!$3:$4</definedName>
    <definedName name="_xlnm.Print_Titles" localSheetId="1">'총괄(이사회용)'!$3:$5</definedName>
  </definedNames>
  <calcPr calcId="191029"/>
</workbook>
</file>

<file path=xl/calcChain.xml><?xml version="1.0" encoding="utf-8"?>
<calcChain xmlns="http://schemas.openxmlformats.org/spreadsheetml/2006/main">
  <c r="O14" i="7" l="1"/>
  <c r="O16" i="7"/>
  <c r="O13" i="6"/>
  <c r="D7" i="7" l="1"/>
  <c r="F8" i="7"/>
  <c r="E8" i="7"/>
  <c r="O8" i="7"/>
  <c r="O9" i="7"/>
  <c r="C10" i="3"/>
  <c r="I8" i="3" l="1"/>
  <c r="I7" i="3" s="1"/>
  <c r="C9" i="3"/>
  <c r="I10" i="3"/>
  <c r="I9" i="3" s="1"/>
  <c r="I12" i="3"/>
  <c r="I13" i="3"/>
  <c r="I11" i="3" l="1"/>
  <c r="I6" i="3" s="1"/>
  <c r="G25" i="7"/>
  <c r="G19" i="7"/>
  <c r="G12" i="7"/>
  <c r="G11" i="7"/>
  <c r="G15" i="6"/>
  <c r="G14" i="6"/>
  <c r="G12" i="6"/>
  <c r="G11" i="6"/>
  <c r="G10" i="6"/>
  <c r="D6" i="7" l="1"/>
  <c r="O22" i="6"/>
  <c r="E22" i="6" l="1"/>
  <c r="F22" i="6" s="1"/>
  <c r="G22" i="6" s="1"/>
  <c r="O23" i="7"/>
  <c r="O22" i="7"/>
  <c r="O21" i="7"/>
  <c r="O20" i="7" l="1"/>
  <c r="O14" i="6" l="1"/>
  <c r="O25" i="7" l="1"/>
  <c r="O24" i="7" s="1"/>
  <c r="D17" i="7"/>
  <c r="O15" i="7"/>
  <c r="D13" i="7"/>
  <c r="O12" i="7"/>
  <c r="O11" i="7"/>
  <c r="O21" i="6"/>
  <c r="D20" i="6"/>
  <c r="D19" i="6" s="1"/>
  <c r="C12" i="3" s="1"/>
  <c r="C11" i="3" s="1"/>
  <c r="O18" i="6"/>
  <c r="E18" i="6" s="1"/>
  <c r="D17" i="6"/>
  <c r="D16" i="6" s="1"/>
  <c r="O15" i="6"/>
  <c r="O12" i="6"/>
  <c r="O11" i="6"/>
  <c r="O10" i="6"/>
  <c r="D8" i="6"/>
  <c r="E21" i="6" l="1"/>
  <c r="O20" i="6"/>
  <c r="D7" i="6"/>
  <c r="C8" i="3"/>
  <c r="D5" i="7"/>
  <c r="D6" i="6"/>
  <c r="E24" i="7"/>
  <c r="J13" i="3" s="1"/>
  <c r="K13" i="3" s="1"/>
  <c r="L13" i="3" s="1"/>
  <c r="O17" i="6"/>
  <c r="O16" i="6" s="1"/>
  <c r="O9" i="6"/>
  <c r="O8" i="6" s="1"/>
  <c r="E14" i="7"/>
  <c r="F21" i="6"/>
  <c r="G21" i="6" s="1"/>
  <c r="E17" i="6"/>
  <c r="F18" i="6"/>
  <c r="G18" i="6" s="1"/>
  <c r="O10" i="7"/>
  <c r="E8" i="6" l="1"/>
  <c r="D8" i="3" s="1"/>
  <c r="D7" i="3" s="1"/>
  <c r="I19" i="7"/>
  <c r="O19" i="7" s="1"/>
  <c r="O18" i="7" s="1"/>
  <c r="E18" i="7" s="1"/>
  <c r="J12" i="3" s="1"/>
  <c r="J11" i="3" s="1"/>
  <c r="K11" i="3" s="1"/>
  <c r="O7" i="7"/>
  <c r="O6" i="7" s="1"/>
  <c r="C7" i="3"/>
  <c r="O7" i="6"/>
  <c r="E9" i="6"/>
  <c r="F24" i="7"/>
  <c r="G24" i="7" s="1"/>
  <c r="O17" i="7"/>
  <c r="O19" i="6"/>
  <c r="O6" i="6" s="1"/>
  <c r="E20" i="6"/>
  <c r="O13" i="7"/>
  <c r="F20" i="7"/>
  <c r="G20" i="7" s="1"/>
  <c r="E10" i="7"/>
  <c r="E7" i="7" s="1"/>
  <c r="J8" i="3" s="1"/>
  <c r="E17" i="7"/>
  <c r="F17" i="7" s="1"/>
  <c r="G17" i="7" s="1"/>
  <c r="F18" i="7"/>
  <c r="G18" i="7" s="1"/>
  <c r="F17" i="6"/>
  <c r="G17" i="6" s="1"/>
  <c r="E16" i="6"/>
  <c r="E13" i="7"/>
  <c r="F14" i="7"/>
  <c r="G14" i="7" s="1"/>
  <c r="F13" i="7" l="1"/>
  <c r="G13" i="7" s="1"/>
  <c r="J10" i="3"/>
  <c r="E8" i="3"/>
  <c r="F8" i="3" s="1"/>
  <c r="K12" i="3"/>
  <c r="L12" i="3" s="1"/>
  <c r="K8" i="3"/>
  <c r="L8" i="3" s="1"/>
  <c r="J7" i="3"/>
  <c r="K7" i="3" s="1"/>
  <c r="L7" i="3" s="1"/>
  <c r="F16" i="6"/>
  <c r="G16" i="6" s="1"/>
  <c r="D10" i="3"/>
  <c r="C6" i="3"/>
  <c r="E7" i="3"/>
  <c r="F7" i="3" s="1"/>
  <c r="L11" i="3"/>
  <c r="O5" i="7"/>
  <c r="F8" i="6"/>
  <c r="G8" i="6" s="1"/>
  <c r="F9" i="6"/>
  <c r="G9" i="6" s="1"/>
  <c r="E19" i="6"/>
  <c r="D12" i="3" s="1"/>
  <c r="F20" i="6"/>
  <c r="G20" i="6" s="1"/>
  <c r="F10" i="7"/>
  <c r="G10" i="7" s="1"/>
  <c r="J9" i="3" l="1"/>
  <c r="K10" i="3"/>
  <c r="L10" i="3" s="1"/>
  <c r="D11" i="3"/>
  <c r="E11" i="3" s="1"/>
  <c r="F11" i="3" s="1"/>
  <c r="E12" i="3"/>
  <c r="F12" i="3" s="1"/>
  <c r="E10" i="3"/>
  <c r="F10" i="3" s="1"/>
  <c r="D9" i="3"/>
  <c r="F7" i="7"/>
  <c r="G7" i="7" s="1"/>
  <c r="E6" i="7"/>
  <c r="E5" i="7" s="1"/>
  <c r="E7" i="6"/>
  <c r="F19" i="6"/>
  <c r="G19" i="6" s="1"/>
  <c r="K9" i="3" l="1"/>
  <c r="L9" i="3" s="1"/>
  <c r="J6" i="3"/>
  <c r="K6" i="3" s="1"/>
  <c r="L6" i="3" s="1"/>
  <c r="E9" i="3"/>
  <c r="F9" i="3" s="1"/>
  <c r="D6" i="3"/>
  <c r="E6" i="3" s="1"/>
  <c r="F6" i="3" s="1"/>
  <c r="F7" i="6"/>
  <c r="G7" i="6" s="1"/>
  <c r="E6" i="6"/>
  <c r="F6" i="6" s="1"/>
  <c r="G6" i="6" s="1"/>
  <c r="F6" i="7" l="1"/>
  <c r="G6" i="7" s="1"/>
  <c r="F5" i="7"/>
  <c r="G5" i="7" s="1"/>
</calcChain>
</file>

<file path=xl/sharedStrings.xml><?xml version="1.0" encoding="utf-8"?>
<sst xmlns="http://schemas.openxmlformats.org/spreadsheetml/2006/main" count="270" uniqueCount="105">
  <si>
    <t>총        계</t>
  </si>
  <si>
    <t>총       계</t>
  </si>
  <si>
    <t>신풍오피스텔 임대</t>
  </si>
  <si>
    <t>(단위 : 천원)</t>
  </si>
  <si>
    <t>증   감(B-A)</t>
  </si>
  <si>
    <t>옥수동아파트 임대수입</t>
  </si>
  <si>
    <t>구리아파트 임대수입</t>
  </si>
  <si>
    <t xml:space="preserve"> 예비비 및 기타</t>
  </si>
  <si>
    <t>목</t>
  </si>
  <si>
    <t>×</t>
  </si>
  <si>
    <t>항</t>
  </si>
  <si>
    <t>회</t>
  </si>
  <si>
    <t>월</t>
  </si>
  <si>
    <t>사무비</t>
  </si>
  <si>
    <t>예비비</t>
  </si>
  <si>
    <t>=</t>
  </si>
  <si>
    <t>금액</t>
  </si>
  <si>
    <t>잡지출</t>
  </si>
  <si>
    <t>운영비</t>
  </si>
  <si>
    <t>원</t>
  </si>
  <si>
    <t>수입</t>
  </si>
  <si>
    <t>기본</t>
  </si>
  <si>
    <t>분기</t>
  </si>
  <si>
    <t>이월금</t>
  </si>
  <si>
    <t xml:space="preserve"> </t>
  </si>
  <si>
    <t>계</t>
  </si>
  <si>
    <t>잡수입</t>
  </si>
  <si>
    <t>관</t>
  </si>
  <si>
    <t>재산</t>
  </si>
  <si>
    <t>합계</t>
  </si>
  <si>
    <t>소계</t>
  </si>
  <si>
    <t>비 율</t>
  </si>
  <si>
    <t>총계</t>
  </si>
  <si>
    <t>금 액</t>
  </si>
  <si>
    <t>비율</t>
  </si>
  <si>
    <t xml:space="preserve">  </t>
  </si>
  <si>
    <t>예금이자수입</t>
  </si>
  <si>
    <t>임대수입</t>
  </si>
  <si>
    <t xml:space="preserve"> 재산수입</t>
  </si>
  <si>
    <t>증감내역</t>
  </si>
  <si>
    <t>2.  세 출</t>
  </si>
  <si>
    <t xml:space="preserve"> 잡수입</t>
  </si>
  <si>
    <t>차년도이월금</t>
  </si>
  <si>
    <t>전년도이월금</t>
  </si>
  <si>
    <t>및 기타</t>
  </si>
  <si>
    <t>비율(%)</t>
  </si>
  <si>
    <t>1.  세 입</t>
  </si>
  <si>
    <t xml:space="preserve"> 사무비</t>
  </si>
  <si>
    <t>재산수입</t>
  </si>
  <si>
    <t xml:space="preserve"> 이월금</t>
  </si>
  <si>
    <t>총  계</t>
  </si>
  <si>
    <t>제세공과금</t>
  </si>
  <si>
    <t>증감(B-A)</t>
  </si>
  <si>
    <t>세           입</t>
  </si>
  <si>
    <t>세             출</t>
  </si>
  <si>
    <t>통신사 기지국 임대수입</t>
  </si>
  <si>
    <t>재산세 및 재산관련 보험</t>
  </si>
  <si>
    <r>
      <t>산출내역</t>
    </r>
    <r>
      <rPr>
        <sz val="10"/>
        <rFont val="맑은 고딕"/>
        <family val="3"/>
        <charset val="129"/>
      </rPr>
      <t>(단위: 원)</t>
    </r>
  </si>
  <si>
    <r>
      <t>산출내역</t>
    </r>
    <r>
      <rPr>
        <sz val="11"/>
        <rFont val="맑은 고딕"/>
        <family val="3"/>
        <charset val="129"/>
      </rPr>
      <t xml:space="preserve">(단위: 원) </t>
    </r>
  </si>
  <si>
    <t>월</t>
    <phoneticPr fontId="9" type="noConversion"/>
  </si>
  <si>
    <t>번동건물 임대료</t>
    <phoneticPr fontId="9" type="noConversion"/>
  </si>
  <si>
    <t>기타 차년도이월금</t>
    <phoneticPr fontId="9" type="noConversion"/>
  </si>
  <si>
    <t>비지정후원 차년도이월금</t>
    <phoneticPr fontId="9" type="noConversion"/>
  </si>
  <si>
    <t>지정후원 차년도이월금</t>
    <phoneticPr fontId="9" type="noConversion"/>
  </si>
  <si>
    <t>및 기타</t>
    <phoneticPr fontId="9" type="noConversion"/>
  </si>
  <si>
    <t xml:space="preserve">예비비
</t>
    <phoneticPr fontId="9" type="noConversion"/>
  </si>
  <si>
    <t>기타잡수입</t>
    <phoneticPr fontId="9" type="noConversion"/>
  </si>
  <si>
    <t>전년도이월금</t>
    <phoneticPr fontId="9" type="noConversion"/>
  </si>
  <si>
    <t>간주임대료</t>
    <phoneticPr fontId="9" type="noConversion"/>
  </si>
  <si>
    <t>잡지출</t>
    <phoneticPr fontId="9" type="noConversion"/>
  </si>
  <si>
    <t>예비비</t>
    <phoneticPr fontId="9" type="noConversion"/>
  </si>
  <si>
    <t>고유목적사업준비금 전입</t>
    <phoneticPr fontId="9" type="noConversion"/>
  </si>
  <si>
    <t>예비비</t>
    <phoneticPr fontId="9" type="noConversion"/>
  </si>
  <si>
    <t>제세공과금</t>
    <phoneticPr fontId="9" type="noConversion"/>
  </si>
  <si>
    <t>고유목적사업전입</t>
    <phoneticPr fontId="9" type="noConversion"/>
  </si>
  <si>
    <t>수용비 및 
수수료</t>
    <phoneticPr fontId="9" type="noConversion"/>
  </si>
  <si>
    <t>중개수수료 등</t>
    <phoneticPr fontId="9" type="noConversion"/>
  </si>
  <si>
    <t>2026년 
예산(A)</t>
    <phoneticPr fontId="9" type="noConversion"/>
  </si>
  <si>
    <t>2026년
1차 추경(B)</t>
    <phoneticPr fontId="9" type="noConversion"/>
  </si>
  <si>
    <t>2026년
예산(A)</t>
    <phoneticPr fontId="9" type="noConversion"/>
  </si>
  <si>
    <t>2026년
1차추경(B)</t>
    <phoneticPr fontId="9" type="noConversion"/>
  </si>
  <si>
    <t>신규</t>
    <phoneticPr fontId="9" type="noConversion"/>
  </si>
  <si>
    <t>동자동물건 임대료</t>
    <phoneticPr fontId="9" type="noConversion"/>
  </si>
  <si>
    <t>월</t>
    <phoneticPr fontId="9" type="noConversion"/>
  </si>
  <si>
    <t>임대보증금(동자동) 반환</t>
    <phoneticPr fontId="9" type="noConversion"/>
  </si>
  <si>
    <t>서울가톨릭사회복지회 2026년 제1차 추가경정예산  세입·세출 명세서(수익사업회계)</t>
    <phoneticPr fontId="9" type="noConversion"/>
  </si>
  <si>
    <r>
      <t xml:space="preserve">※ 세출 변동 내역
</t>
    </r>
    <r>
      <rPr>
        <sz val="9"/>
        <rFont val="맑은 고딕"/>
        <family val="3"/>
        <charset val="129"/>
      </rPr>
      <t xml:space="preserve">◆ 제세공과금 증가: 재산제 증가
◆ 잡지출 증가: 동자동 물건 임대보증금 반환 예정
◆ 고유목적사업 전입 증가: 임대수입 증가로 전입 증가
</t>
    </r>
    <phoneticPr fontId="9" type="noConversion"/>
  </si>
  <si>
    <r>
      <rPr>
        <b/>
        <sz val="9"/>
        <rFont val="맑은 고딕"/>
        <family val="3"/>
        <charset val="129"/>
      </rPr>
      <t xml:space="preserve">
※세입 변동 내역</t>
    </r>
    <r>
      <rPr>
        <sz val="9"/>
        <rFont val="맑은 고딕"/>
        <family val="3"/>
        <charset val="129"/>
      </rPr>
      <t xml:space="preserve">
◆ 임대수입 증가: 명도소송 기간 중  동자동 임대소득 반영
◆ 전년도이월금 감소: 2025년 이월금 감소 예상
◆ 잡수입 증가: 동자동물건 임대보증금 세입 반영 </t>
    </r>
    <phoneticPr fontId="9" type="noConversion"/>
  </si>
  <si>
    <t>2026년 예산 총칙</t>
  </si>
  <si>
    <t xml:space="preserve">제1조 </t>
  </si>
  <si>
    <t>제2조 1. 세입ㆍ세출의 명세는 세입ㆍ세출 예산서와 같다.</t>
  </si>
  <si>
    <t>2. 세입의 주요 재원은 다음과 같다.</t>
  </si>
  <si>
    <t>1) 재산수입</t>
  </si>
  <si>
    <t>천원</t>
  </si>
  <si>
    <t xml:space="preserve">3. 세출의 내용은 다음과 같다. </t>
  </si>
  <si>
    <t>1) 사무비</t>
  </si>
  <si>
    <t xml:space="preserve">제3조 </t>
  </si>
  <si>
    <t>사회복지법인 서울가톨릭사회복지회 수익사업회계의  2026년  제1차 추가경정 세입 · 세출예산액은 각각 116,356천원이며</t>
    <phoneticPr fontId="9" type="noConversion"/>
  </si>
  <si>
    <r>
      <t xml:space="preserve">2026년 예산 대비 </t>
    </r>
    <r>
      <rPr>
        <sz val="12"/>
        <color rgb="FF00B0F0"/>
        <rFont val="맑은 고딕"/>
        <family val="3"/>
        <charset val="129"/>
      </rPr>
      <t>29.8%  증가</t>
    </r>
    <r>
      <rPr>
        <sz val="12"/>
        <color rgb="FF000000"/>
        <rFont val="맑은 고딕"/>
        <family val="3"/>
        <charset val="129"/>
      </rPr>
      <t>하였다.</t>
    </r>
    <phoneticPr fontId="9" type="noConversion"/>
  </si>
  <si>
    <t>2) 이월금</t>
    <phoneticPr fontId="9" type="noConversion"/>
  </si>
  <si>
    <t>3) 잡수입</t>
    <phoneticPr fontId="9" type="noConversion"/>
  </si>
  <si>
    <t>2) 잡지출</t>
    <phoneticPr fontId="9" type="noConversion"/>
  </si>
  <si>
    <t>3) 예비비 및 기타</t>
    <phoneticPr fontId="9" type="noConversion"/>
  </si>
  <si>
    <t>세출경비가 부족할 경우에는 사회복지법인 및 사회복지시설 재무회계규칙 제 16조에 의거하여 예산을 전용할 수 있다.</t>
    <phoneticPr fontId="9" type="noConversion"/>
  </si>
  <si>
    <t>[법인]           2026년도  서울가톨릭사회복지회  제1차  추가경정예산(안)  총괄표(수익사업회계)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</si>
</sst>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9">
    <numFmt numFmtId="41" formatCode="_-* #,##0_-;\-* #,##0_-;_-* &quot;-&quot;_-;_-@_-"/>
    <numFmt numFmtId="43" formatCode="_-* #,##0.00_-;\-* #,##0.00_-;_-* &quot;-&quot;??_-;_-@_-"/>
    <numFmt numFmtId="176" formatCode="000\-000"/>
    <numFmt numFmtId="177" formatCode="#,##0_);[Red]\(#,##0\)"/>
    <numFmt numFmtId="178" formatCode="#,##0_ "/>
    <numFmt numFmtId="179" formatCode="#,##0.0_ "/>
    <numFmt numFmtId="180" formatCode="#,##0.0"/>
    <numFmt numFmtId="181" formatCode="mm&quot;월&quot;\ dd&quot;일&quot;"/>
    <numFmt numFmtId="182" formatCode="0_ "/>
  </numFmts>
  <fonts count="27">
    <font>
      <sz val="11"/>
      <color rgb="FF000000"/>
      <name val="맑은 고딕"/>
    </font>
    <font>
      <sz val="9"/>
      <color rgb="FF000000"/>
      <name val="굴림체"/>
      <family val="3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굴림체"/>
      <family val="3"/>
      <charset val="129"/>
    </font>
    <font>
      <b/>
      <sz val="10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9"/>
      <color rgb="FF000000"/>
      <name val="맑은 고딕"/>
      <family val="3"/>
      <charset val="129"/>
    </font>
    <font>
      <b/>
      <sz val="10"/>
      <color rgb="FF000000"/>
      <name val="굴림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b/>
      <sz val="9"/>
      <name val="맑은 고딕"/>
      <family val="3"/>
      <charset val="129"/>
    </font>
    <font>
      <sz val="9"/>
      <name val="맑은 고딕"/>
      <family val="3"/>
      <charset val="129"/>
    </font>
    <font>
      <b/>
      <sz val="18"/>
      <name val="굴림체"/>
      <family val="3"/>
      <charset val="129"/>
    </font>
    <font>
      <b/>
      <sz val="11"/>
      <name val="굴림체"/>
      <family val="3"/>
      <charset val="129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10"/>
      <name val="굴림체"/>
      <family val="3"/>
      <charset val="129"/>
    </font>
    <font>
      <b/>
      <sz val="14"/>
      <name val="굴림체"/>
      <family val="3"/>
      <charset val="129"/>
    </font>
    <font>
      <sz val="11"/>
      <name val="돋움"/>
      <family val="3"/>
      <charset val="129"/>
    </font>
    <font>
      <b/>
      <sz val="20"/>
      <name val="210 모던굴림 B"/>
      <family val="1"/>
      <charset val="129"/>
    </font>
    <font>
      <b/>
      <sz val="28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B0F0"/>
      <name val="맑은 고딕"/>
      <family val="3"/>
      <charset val="129"/>
    </font>
    <font>
      <b/>
      <sz val="18"/>
      <color theme="0"/>
      <name val="210 모던굴림 B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41" fontId="8" fillId="0" borderId="0">
      <alignment vertical="center"/>
    </xf>
    <xf numFmtId="9" fontId="8" fillId="0" borderId="0">
      <alignment vertical="center"/>
    </xf>
    <xf numFmtId="41" fontId="8" fillId="0" borderId="0">
      <alignment vertical="center"/>
    </xf>
    <xf numFmtId="0" fontId="1" fillId="0" borderId="0"/>
    <xf numFmtId="0" fontId="8" fillId="0" borderId="0">
      <alignment vertical="center"/>
    </xf>
    <xf numFmtId="41" fontId="21" fillId="0" borderId="0" applyFont="0" applyFill="0" applyBorder="0" applyAlignment="0" applyProtection="0"/>
  </cellStyleXfs>
  <cellXfs count="349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0" fillId="0" borderId="7" xfId="0" applyBorder="1">
      <alignment vertical="center"/>
    </xf>
    <xf numFmtId="181" fontId="0" fillId="0" borderId="0" xfId="0" applyNumberFormat="1">
      <alignment vertical="center"/>
    </xf>
    <xf numFmtId="177" fontId="3" fillId="0" borderId="0" xfId="3" applyNumberFormat="1" applyFont="1" applyAlignment="1">
      <alignment horizontal="center" vertical="center"/>
    </xf>
    <xf numFmtId="178" fontId="4" fillId="0" borderId="9" xfId="3" applyNumberFormat="1" applyFont="1" applyBorder="1">
      <alignment vertical="center"/>
    </xf>
    <xf numFmtId="178" fontId="4" fillId="0" borderId="9" xfId="3" applyNumberFormat="1" applyFont="1" applyBorder="1" applyAlignment="1">
      <alignment horizontal="right" vertical="center"/>
    </xf>
    <xf numFmtId="178" fontId="2" fillId="0" borderId="9" xfId="3" applyNumberFormat="1" applyFont="1" applyBorder="1">
      <alignment vertical="center"/>
    </xf>
    <xf numFmtId="178" fontId="2" fillId="0" borderId="6" xfId="3" applyNumberFormat="1" applyFont="1" applyBorder="1" applyAlignment="1">
      <alignment horizontal="right" vertical="center"/>
    </xf>
    <xf numFmtId="178" fontId="4" fillId="0" borderId="17" xfId="3" applyNumberFormat="1" applyFont="1" applyBorder="1">
      <alignment vertical="center"/>
    </xf>
    <xf numFmtId="0" fontId="2" fillId="0" borderId="0" xfId="0" applyFont="1" applyAlignment="1">
      <alignment horizontal="right"/>
    </xf>
    <xf numFmtId="178" fontId="0" fillId="0" borderId="0" xfId="0" applyNumberFormat="1">
      <alignment vertical="center"/>
    </xf>
    <xf numFmtId="178" fontId="4" fillId="0" borderId="0" xfId="3" applyNumberFormat="1" applyFont="1" applyAlignment="1">
      <alignment vertical="center" wrapText="1"/>
    </xf>
    <xf numFmtId="178" fontId="2" fillId="0" borderId="0" xfId="0" applyNumberFormat="1" applyFont="1">
      <alignment vertical="center"/>
    </xf>
    <xf numFmtId="178" fontId="2" fillId="0" borderId="9" xfId="3" applyNumberFormat="1" applyFont="1" applyBorder="1" applyAlignment="1">
      <alignment horizontal="right" vertical="center"/>
    </xf>
    <xf numFmtId="179" fontId="4" fillId="0" borderId="24" xfId="3" applyNumberFormat="1" applyFont="1" applyBorder="1" applyAlignment="1">
      <alignment horizontal="right" vertical="center"/>
    </xf>
    <xf numFmtId="179" fontId="4" fillId="0" borderId="8" xfId="3" applyNumberFormat="1" applyFont="1" applyBorder="1" applyAlignment="1">
      <alignment horizontal="right" vertical="center"/>
    </xf>
    <xf numFmtId="179" fontId="2" fillId="0" borderId="8" xfId="3" applyNumberFormat="1" applyFont="1" applyBorder="1" applyAlignment="1">
      <alignment horizontal="right" vertical="center"/>
    </xf>
    <xf numFmtId="0" fontId="5" fillId="0" borderId="9" xfId="0" applyFont="1" applyBorder="1" applyAlignment="1">
      <alignment horizontal="center" vertical="center"/>
    </xf>
    <xf numFmtId="178" fontId="2" fillId="0" borderId="9" xfId="3" applyNumberFormat="1" applyFont="1" applyBorder="1" applyAlignment="1">
      <alignment horizontal="right" vertical="center" shrinkToFit="1"/>
    </xf>
    <xf numFmtId="178" fontId="4" fillId="0" borderId="17" xfId="3" applyNumberFormat="1" applyFont="1" applyBorder="1" applyAlignment="1">
      <alignment horizontal="right" vertical="center"/>
    </xf>
    <xf numFmtId="177" fontId="7" fillId="0" borderId="62" xfId="3" applyNumberFormat="1" applyFont="1" applyBorder="1" applyAlignment="1">
      <alignment horizontal="center" vertical="center"/>
    </xf>
    <xf numFmtId="49" fontId="7" fillId="0" borderId="63" xfId="2" applyNumberFormat="1" applyFont="1" applyBorder="1" applyAlignment="1">
      <alignment horizontal="center" vertical="center"/>
    </xf>
    <xf numFmtId="182" fontId="7" fillId="0" borderId="62" xfId="3" applyNumberFormat="1" applyFont="1" applyBorder="1" applyAlignment="1">
      <alignment horizontal="center" vertical="center"/>
    </xf>
    <xf numFmtId="0" fontId="7" fillId="0" borderId="64" xfId="0" applyFont="1" applyBorder="1" applyAlignment="1">
      <alignment horizontal="center" vertical="center"/>
    </xf>
    <xf numFmtId="178" fontId="4" fillId="0" borderId="17" xfId="3" applyNumberFormat="1" applyFont="1" applyBorder="1" applyAlignment="1">
      <alignment vertical="center" shrinkToFit="1"/>
    </xf>
    <xf numFmtId="178" fontId="4" fillId="0" borderId="9" xfId="3" applyNumberFormat="1" applyFont="1" applyBorder="1" applyAlignment="1">
      <alignment horizontal="right" vertical="center" shrinkToFit="1"/>
    </xf>
    <xf numFmtId="0" fontId="11" fillId="0" borderId="0" xfId="0" applyFont="1">
      <alignment vertical="center"/>
    </xf>
    <xf numFmtId="0" fontId="15" fillId="0" borderId="0" xfId="0" applyFont="1" applyAlignment="1">
      <alignment horizontal="center" vertical="center"/>
    </xf>
    <xf numFmtId="3" fontId="15" fillId="0" borderId="0" xfId="1" applyNumberFormat="1" applyFont="1" applyAlignment="1">
      <alignment horizontal="right" vertical="center"/>
    </xf>
    <xf numFmtId="180" fontId="15" fillId="0" borderId="0" xfId="0" applyNumberFormat="1" applyFont="1" applyAlignment="1">
      <alignment horizontal="right" vertical="center"/>
    </xf>
    <xf numFmtId="3" fontId="16" fillId="0" borderId="6" xfId="1" applyNumberFormat="1" applyFont="1" applyBorder="1" applyAlignment="1">
      <alignment horizontal="center" vertical="center"/>
    </xf>
    <xf numFmtId="180" fontId="16" fillId="0" borderId="6" xfId="1" applyNumberFormat="1" applyFont="1" applyBorder="1" applyAlignment="1">
      <alignment horizontal="center" vertical="center"/>
    </xf>
    <xf numFmtId="41" fontId="16" fillId="0" borderId="32" xfId="1" applyFont="1" applyBorder="1" applyAlignment="1">
      <alignment horizontal="center" vertical="center"/>
    </xf>
    <xf numFmtId="3" fontId="16" fillId="0" borderId="32" xfId="1" applyNumberFormat="1" applyFont="1" applyBorder="1" applyAlignment="1">
      <alignment horizontal="right" vertical="center"/>
    </xf>
    <xf numFmtId="180" fontId="16" fillId="0" borderId="32" xfId="1" applyNumberFormat="1" applyFont="1" applyBorder="1" applyAlignment="1">
      <alignment horizontal="right" vertical="center"/>
    </xf>
    <xf numFmtId="0" fontId="13" fillId="0" borderId="33" xfId="0" applyFont="1" applyBorder="1">
      <alignment vertical="center"/>
    </xf>
    <xf numFmtId="0" fontId="13" fillId="0" borderId="33" xfId="0" applyFont="1" applyBorder="1" applyAlignment="1">
      <alignment horizontal="center" vertical="center"/>
    </xf>
    <xf numFmtId="0" fontId="17" fillId="0" borderId="34" xfId="0" applyFont="1" applyBorder="1">
      <alignment vertical="center"/>
    </xf>
    <xf numFmtId="0" fontId="18" fillId="0" borderId="3" xfId="0" applyFont="1" applyBorder="1" applyAlignment="1">
      <alignment horizontal="center" vertical="center"/>
    </xf>
    <xf numFmtId="41" fontId="18" fillId="0" borderId="35" xfId="1" applyFont="1" applyBorder="1" applyAlignment="1">
      <alignment horizontal="center" vertical="center"/>
    </xf>
    <xf numFmtId="3" fontId="18" fillId="0" borderId="17" xfId="1" applyNumberFormat="1" applyFont="1" applyBorder="1" applyAlignment="1">
      <alignment horizontal="right" vertical="center"/>
    </xf>
    <xf numFmtId="180" fontId="18" fillId="0" borderId="17" xfId="1" applyNumberFormat="1" applyFont="1" applyBorder="1" applyAlignment="1">
      <alignment horizontal="right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center" vertical="center"/>
    </xf>
    <xf numFmtId="0" fontId="17" fillId="0" borderId="28" xfId="0" applyFont="1" applyBorder="1">
      <alignment vertical="center"/>
    </xf>
    <xf numFmtId="0" fontId="10" fillId="0" borderId="0" xfId="0" applyFont="1">
      <alignment vertical="center"/>
    </xf>
    <xf numFmtId="41" fontId="10" fillId="0" borderId="0" xfId="1" applyFont="1">
      <alignment vertical="center"/>
    </xf>
    <xf numFmtId="0" fontId="18" fillId="0" borderId="10" xfId="0" applyFont="1" applyBorder="1" applyAlignment="1">
      <alignment horizontal="center" vertical="center" shrinkToFit="1"/>
    </xf>
    <xf numFmtId="3" fontId="11" fillId="0" borderId="9" xfId="1" applyNumberFormat="1" applyFont="1" applyBorder="1" applyAlignment="1">
      <alignment horizontal="right" vertical="center"/>
    </xf>
    <xf numFmtId="0" fontId="13" fillId="0" borderId="29" xfId="0" applyFont="1" applyBorder="1">
      <alignment vertical="center"/>
    </xf>
    <xf numFmtId="0" fontId="13" fillId="0" borderId="29" xfId="0" applyFont="1" applyBorder="1" applyAlignment="1">
      <alignment horizontal="center" vertical="center"/>
    </xf>
    <xf numFmtId="41" fontId="10" fillId="0" borderId="29" xfId="0" applyNumberFormat="1" applyFont="1" applyBorder="1">
      <alignment vertical="center"/>
    </xf>
    <xf numFmtId="0" fontId="10" fillId="0" borderId="30" xfId="0" applyFont="1" applyBorder="1">
      <alignment vertical="center"/>
    </xf>
    <xf numFmtId="0" fontId="11" fillId="0" borderId="3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 shrinkToFit="1"/>
    </xf>
    <xf numFmtId="0" fontId="10" fillId="0" borderId="37" xfId="0" applyFont="1" applyBorder="1" applyAlignment="1">
      <alignment horizontal="left" vertical="center"/>
    </xf>
    <xf numFmtId="41" fontId="10" fillId="0" borderId="29" xfId="1" applyFont="1" applyBorder="1">
      <alignment vertical="center"/>
    </xf>
    <xf numFmtId="41" fontId="10" fillId="0" borderId="0" xfId="3" applyFont="1">
      <alignment vertical="center"/>
    </xf>
    <xf numFmtId="0" fontId="19" fillId="0" borderId="0" xfId="0" applyFont="1" applyAlignment="1">
      <alignment horizontal="center" vertical="center"/>
    </xf>
    <xf numFmtId="0" fontId="10" fillId="0" borderId="28" xfId="0" applyFont="1" applyBorder="1">
      <alignment vertical="center"/>
    </xf>
    <xf numFmtId="0" fontId="10" fillId="0" borderId="38" xfId="0" applyFont="1" applyBorder="1" applyAlignment="1">
      <alignment horizontal="left" vertical="center"/>
    </xf>
    <xf numFmtId="41" fontId="10" fillId="0" borderId="31" xfId="1" applyFont="1" applyBorder="1">
      <alignment vertical="center"/>
    </xf>
    <xf numFmtId="0" fontId="19" fillId="0" borderId="29" xfId="0" applyFont="1" applyBorder="1" applyAlignment="1">
      <alignment horizontal="center" vertical="center"/>
    </xf>
    <xf numFmtId="41" fontId="10" fillId="0" borderId="29" xfId="3" applyFont="1" applyBorder="1">
      <alignment vertical="center"/>
    </xf>
    <xf numFmtId="0" fontId="10" fillId="0" borderId="0" xfId="0" quotePrefix="1" applyFont="1" applyAlignment="1">
      <alignment horizontal="center" vertical="center"/>
    </xf>
    <xf numFmtId="41" fontId="18" fillId="0" borderId="40" xfId="1" applyFont="1" applyBorder="1" applyAlignment="1">
      <alignment horizontal="center" vertical="center"/>
    </xf>
    <xf numFmtId="3" fontId="18" fillId="0" borderId="9" xfId="1" applyNumberFormat="1" applyFont="1" applyBorder="1" applyAlignment="1">
      <alignment horizontal="right" vertical="center"/>
    </xf>
    <xf numFmtId="180" fontId="18" fillId="0" borderId="9" xfId="1" applyNumberFormat="1" applyFont="1" applyBorder="1" applyAlignment="1">
      <alignment horizontal="right" vertical="center"/>
    </xf>
    <xf numFmtId="0" fontId="10" fillId="0" borderId="41" xfId="0" applyFont="1" applyBorder="1">
      <alignment vertical="center"/>
    </xf>
    <xf numFmtId="41" fontId="17" fillId="0" borderId="41" xfId="0" applyNumberFormat="1" applyFont="1" applyBorder="1">
      <alignment vertical="center"/>
    </xf>
    <xf numFmtId="0" fontId="17" fillId="0" borderId="25" xfId="0" applyFont="1" applyBorder="1">
      <alignment vertical="center"/>
    </xf>
    <xf numFmtId="41" fontId="10" fillId="0" borderId="0" xfId="0" applyNumberFormat="1" applyFont="1">
      <alignment vertical="center"/>
    </xf>
    <xf numFmtId="0" fontId="19" fillId="0" borderId="31" xfId="0" applyFont="1" applyBorder="1" applyAlignment="1">
      <alignment horizontal="center" vertical="center"/>
    </xf>
    <xf numFmtId="0" fontId="10" fillId="0" borderId="31" xfId="0" quotePrefix="1" applyFont="1" applyBorder="1" applyAlignment="1">
      <alignment horizontal="center" vertical="center"/>
    </xf>
    <xf numFmtId="0" fontId="10" fillId="0" borderId="18" xfId="0" applyFont="1" applyBorder="1">
      <alignment vertical="center"/>
    </xf>
    <xf numFmtId="178" fontId="18" fillId="0" borderId="9" xfId="1" applyNumberFormat="1" applyFont="1" applyBorder="1" applyAlignment="1">
      <alignment horizontal="right" vertical="center"/>
    </xf>
    <xf numFmtId="178" fontId="11" fillId="0" borderId="9" xfId="1" applyNumberFormat="1" applyFont="1" applyBorder="1" applyAlignment="1">
      <alignment horizontal="right" vertical="center"/>
    </xf>
    <xf numFmtId="0" fontId="10" fillId="0" borderId="25" xfId="0" applyFont="1" applyBorder="1">
      <alignment vertical="center"/>
    </xf>
    <xf numFmtId="0" fontId="18" fillId="0" borderId="15" xfId="0" applyFont="1" applyBorder="1" applyAlignment="1">
      <alignment horizontal="center" vertical="center"/>
    </xf>
    <xf numFmtId="0" fontId="10" fillId="0" borderId="29" xfId="0" applyFont="1" applyBorder="1">
      <alignment vertical="center"/>
    </xf>
    <xf numFmtId="0" fontId="11" fillId="0" borderId="0" xfId="0" applyFont="1" applyAlignment="1">
      <alignment horizontal="center" vertical="center"/>
    </xf>
    <xf numFmtId="0" fontId="18" fillId="0" borderId="10" xfId="0" applyFont="1" applyBorder="1" applyAlignment="1">
      <alignment horizontal="center" vertical="center"/>
    </xf>
    <xf numFmtId="41" fontId="11" fillId="0" borderId="40" xfId="1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 shrinkToFit="1"/>
    </xf>
    <xf numFmtId="41" fontId="11" fillId="0" borderId="36" xfId="1" applyFont="1" applyBorder="1" applyAlignment="1">
      <alignment horizontal="right" vertical="center"/>
    </xf>
    <xf numFmtId="0" fontId="10" fillId="0" borderId="22" xfId="0" applyFont="1" applyBorder="1" applyAlignment="1">
      <alignment horizontal="left" vertical="center"/>
    </xf>
    <xf numFmtId="41" fontId="10" fillId="0" borderId="41" xfId="1" applyFont="1" applyBorder="1">
      <alignment vertical="center"/>
    </xf>
    <xf numFmtId="0" fontId="19" fillId="0" borderId="41" xfId="0" applyFont="1" applyBorder="1" applyAlignment="1">
      <alignment horizontal="center" vertical="center"/>
    </xf>
    <xf numFmtId="0" fontId="10" fillId="0" borderId="41" xfId="0" quotePrefix="1" applyFont="1" applyBorder="1" applyAlignment="1">
      <alignment horizontal="center" vertical="center"/>
    </xf>
    <xf numFmtId="0" fontId="10" fillId="0" borderId="29" xfId="0" quotePrefix="1" applyFont="1" applyBorder="1" applyAlignment="1">
      <alignment horizontal="center" vertical="center"/>
    </xf>
    <xf numFmtId="41" fontId="17" fillId="0" borderId="29" xfId="3" applyFont="1" applyBorder="1">
      <alignment vertical="center"/>
    </xf>
    <xf numFmtId="0" fontId="17" fillId="0" borderId="30" xfId="0" applyFont="1" applyBorder="1">
      <alignment vertical="center"/>
    </xf>
    <xf numFmtId="41" fontId="11" fillId="0" borderId="0" xfId="1" applyFont="1" applyAlignment="1">
      <alignment horizontal="center" vertical="center"/>
    </xf>
    <xf numFmtId="3" fontId="11" fillId="0" borderId="0" xfId="1" applyNumberFormat="1" applyFont="1" applyAlignment="1">
      <alignment horizontal="right" vertical="center"/>
    </xf>
    <xf numFmtId="180" fontId="11" fillId="0" borderId="0" xfId="0" applyNumberFormat="1" applyFont="1" applyAlignment="1">
      <alignment horizontal="right" vertical="center"/>
    </xf>
    <xf numFmtId="178" fontId="11" fillId="0" borderId="0" xfId="1" applyNumberFormat="1" applyFont="1" applyAlignment="1">
      <alignment horizontal="right" vertical="center"/>
    </xf>
    <xf numFmtId="179" fontId="11" fillId="0" borderId="0" xfId="1" applyNumberFormat="1" applyFont="1">
      <alignment vertical="center"/>
    </xf>
    <xf numFmtId="0" fontId="13" fillId="0" borderId="0" xfId="0" applyFont="1" applyAlignment="1">
      <alignment horizontal="left" vertical="center"/>
    </xf>
    <xf numFmtId="41" fontId="15" fillId="0" borderId="0" xfId="1" applyFont="1" applyAlignment="1">
      <alignment horizontal="center" vertical="center"/>
    </xf>
    <xf numFmtId="178" fontId="15" fillId="0" borderId="0" xfId="1" applyNumberFormat="1" applyFont="1" applyAlignment="1">
      <alignment horizontal="right" vertical="center"/>
    </xf>
    <xf numFmtId="179" fontId="15" fillId="0" borderId="0" xfId="1" applyNumberFormat="1" applyFont="1">
      <alignment vertical="center"/>
    </xf>
    <xf numFmtId="41" fontId="16" fillId="0" borderId="43" xfId="1" applyFont="1" applyBorder="1" applyAlignment="1">
      <alignment horizontal="center" vertical="center"/>
    </xf>
    <xf numFmtId="179" fontId="16" fillId="0" borderId="43" xfId="1" applyNumberFormat="1" applyFont="1" applyBorder="1" applyAlignment="1">
      <alignment horizontal="center" vertical="center"/>
    </xf>
    <xf numFmtId="41" fontId="16" fillId="0" borderId="44" xfId="1" applyFont="1" applyBorder="1" applyAlignment="1">
      <alignment horizontal="center" vertical="center"/>
    </xf>
    <xf numFmtId="178" fontId="16" fillId="0" borderId="46" xfId="1" applyNumberFormat="1" applyFont="1" applyBorder="1" applyAlignment="1">
      <alignment horizontal="right" vertical="center"/>
    </xf>
    <xf numFmtId="0" fontId="13" fillId="0" borderId="47" xfId="0" applyFont="1" applyBorder="1">
      <alignment vertical="center"/>
    </xf>
    <xf numFmtId="0" fontId="13" fillId="0" borderId="48" xfId="0" applyFont="1" applyBorder="1">
      <alignment vertical="center"/>
    </xf>
    <xf numFmtId="41" fontId="17" fillId="0" borderId="48" xfId="1" applyFont="1" applyBorder="1" applyAlignment="1">
      <alignment horizontal="center" vertical="center"/>
    </xf>
    <xf numFmtId="0" fontId="12" fillId="0" borderId="49" xfId="0" applyFont="1" applyBorder="1">
      <alignment vertical="center"/>
    </xf>
    <xf numFmtId="41" fontId="16" fillId="0" borderId="50" xfId="1" applyFont="1" applyBorder="1" applyAlignment="1">
      <alignment horizontal="center" vertical="center"/>
    </xf>
    <xf numFmtId="178" fontId="16" fillId="0" borderId="50" xfId="1" applyNumberFormat="1" applyFont="1" applyBorder="1" applyAlignment="1">
      <alignment horizontal="right" vertical="center"/>
    </xf>
    <xf numFmtId="0" fontId="13" fillId="0" borderId="21" xfId="0" applyFont="1" applyBorder="1" applyAlignment="1">
      <alignment horizontal="left" vertical="center"/>
    </xf>
    <xf numFmtId="41" fontId="10" fillId="0" borderId="51" xfId="1" applyFont="1" applyBorder="1">
      <alignment vertical="center"/>
    </xf>
    <xf numFmtId="0" fontId="10" fillId="0" borderId="51" xfId="0" applyFont="1" applyBorder="1">
      <alignment vertical="center"/>
    </xf>
    <xf numFmtId="0" fontId="10" fillId="0" borderId="51" xfId="0" applyFont="1" applyBorder="1" applyAlignment="1">
      <alignment horizontal="center" vertical="center"/>
    </xf>
    <xf numFmtId="41" fontId="17" fillId="0" borderId="51" xfId="1" applyFont="1" applyBorder="1">
      <alignment vertical="center"/>
    </xf>
    <xf numFmtId="0" fontId="17" fillId="0" borderId="52" xfId="0" applyFont="1" applyBorder="1">
      <alignment vertical="center"/>
    </xf>
    <xf numFmtId="41" fontId="11" fillId="0" borderId="3" xfId="1" applyFont="1" applyBorder="1" applyAlignment="1">
      <alignment horizontal="center" vertical="center"/>
    </xf>
    <xf numFmtId="0" fontId="10" fillId="0" borderId="54" xfId="0" applyFont="1" applyBorder="1" applyAlignment="1">
      <alignment horizontal="left" vertical="center"/>
    </xf>
    <xf numFmtId="0" fontId="10" fillId="0" borderId="31" xfId="0" applyFont="1" applyBorder="1">
      <alignment vertical="center"/>
    </xf>
    <xf numFmtId="0" fontId="10" fillId="0" borderId="29" xfId="0" applyFont="1" applyBorder="1" applyAlignment="1">
      <alignment horizontal="left" vertical="center"/>
    </xf>
    <xf numFmtId="0" fontId="18" fillId="0" borderId="37" xfId="0" applyFont="1" applyBorder="1" applyAlignment="1">
      <alignment horizontal="center" vertical="center"/>
    </xf>
    <xf numFmtId="41" fontId="18" fillId="0" borderId="55" xfId="1" applyFont="1" applyBorder="1" applyAlignment="1">
      <alignment horizontal="center" vertical="center"/>
    </xf>
    <xf numFmtId="178" fontId="18" fillId="0" borderId="55" xfId="1" applyNumberFormat="1" applyFont="1" applyBorder="1" applyAlignment="1">
      <alignment horizontal="right" vertical="center"/>
    </xf>
    <xf numFmtId="41" fontId="17" fillId="0" borderId="29" xfId="1" applyFont="1" applyBorder="1">
      <alignment vertical="center"/>
    </xf>
    <xf numFmtId="0" fontId="10" fillId="0" borderId="3" xfId="0" applyFont="1" applyBorder="1">
      <alignment vertical="center"/>
    </xf>
    <xf numFmtId="0" fontId="10" fillId="0" borderId="5" xfId="0" applyFont="1" applyBorder="1">
      <alignment vertical="center"/>
    </xf>
    <xf numFmtId="0" fontId="10" fillId="0" borderId="0" xfId="0" applyFont="1" applyAlignment="1">
      <alignment horizontal="left" vertical="center" shrinkToFit="1"/>
    </xf>
    <xf numFmtId="41" fontId="18" fillId="0" borderId="16" xfId="1" applyFont="1" applyBorder="1" applyAlignment="1">
      <alignment horizontal="center" vertical="center"/>
    </xf>
    <xf numFmtId="41" fontId="18" fillId="0" borderId="15" xfId="1" applyFont="1" applyBorder="1" applyAlignment="1">
      <alignment horizontal="center" vertical="center"/>
    </xf>
    <xf numFmtId="41" fontId="18" fillId="0" borderId="57" xfId="1" applyFont="1" applyBorder="1" applyAlignment="1">
      <alignment vertical="center" wrapText="1"/>
    </xf>
    <xf numFmtId="178" fontId="18" fillId="0" borderId="55" xfId="1" applyNumberFormat="1" applyFont="1" applyBorder="1" applyAlignment="1">
      <alignment horizontal="right" vertical="center" shrinkToFit="1"/>
    </xf>
    <xf numFmtId="0" fontId="18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179" fontId="11" fillId="0" borderId="0" xfId="1" applyNumberFormat="1" applyFont="1" applyAlignment="1">
      <alignment horizontal="right" vertical="center"/>
    </xf>
    <xf numFmtId="41" fontId="11" fillId="0" borderId="0" xfId="0" applyNumberFormat="1" applyFont="1" applyAlignment="1">
      <alignment horizontal="left" vertical="center"/>
    </xf>
    <xf numFmtId="43" fontId="10" fillId="0" borderId="0" xfId="0" applyNumberFormat="1" applyFont="1" applyAlignment="1">
      <alignment horizontal="left" vertical="center"/>
    </xf>
    <xf numFmtId="41" fontId="13" fillId="0" borderId="0" xfId="0" applyNumberFormat="1" applyFont="1" applyAlignment="1">
      <alignment horizontal="left" vertical="center"/>
    </xf>
    <xf numFmtId="178" fontId="18" fillId="0" borderId="57" xfId="1" applyNumberFormat="1" applyFont="1" applyBorder="1" applyAlignment="1">
      <alignment horizontal="right" vertical="center" wrapText="1"/>
    </xf>
    <xf numFmtId="41" fontId="17" fillId="0" borderId="33" xfId="0" applyNumberFormat="1" applyFont="1" applyBorder="1" applyAlignment="1">
      <alignment vertical="center" shrinkToFit="1"/>
    </xf>
    <xf numFmtId="178" fontId="4" fillId="0" borderId="0" xfId="3" applyNumberFormat="1" applyFont="1">
      <alignment vertical="center"/>
    </xf>
    <xf numFmtId="0" fontId="10" fillId="0" borderId="16" xfId="0" applyFont="1" applyBorder="1" applyAlignment="1">
      <alignment horizontal="left" vertical="center"/>
    </xf>
    <xf numFmtId="0" fontId="6" fillId="0" borderId="15" xfId="0" applyFont="1" applyBorder="1" applyAlignment="1">
      <alignment vertical="center" wrapText="1"/>
    </xf>
    <xf numFmtId="0" fontId="5" fillId="0" borderId="15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4" xfId="0" applyFont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5" fillId="0" borderId="6" xfId="0" applyFont="1" applyBorder="1" applyAlignment="1">
      <alignment horizontal="center" vertical="center"/>
    </xf>
    <xf numFmtId="178" fontId="4" fillId="0" borderId="9" xfId="3" applyNumberFormat="1" applyFont="1" applyBorder="1" applyAlignment="1">
      <alignment vertical="center" shrinkToFit="1"/>
    </xf>
    <xf numFmtId="0" fontId="14" fillId="0" borderId="0" xfId="0" applyFont="1" applyAlignment="1">
      <alignment horizontal="center" vertical="center"/>
    </xf>
    <xf numFmtId="41" fontId="17" fillId="0" borderId="29" xfId="0" applyNumberFormat="1" applyFont="1" applyBorder="1">
      <alignment vertical="center"/>
    </xf>
    <xf numFmtId="0" fontId="18" fillId="0" borderId="5" xfId="0" applyFont="1" applyBorder="1" applyAlignment="1">
      <alignment vertical="top" wrapText="1"/>
    </xf>
    <xf numFmtId="0" fontId="12" fillId="0" borderId="33" xfId="0" applyFont="1" applyBorder="1" applyAlignment="1">
      <alignment vertical="center" wrapText="1"/>
    </xf>
    <xf numFmtId="0" fontId="18" fillId="0" borderId="5" xfId="0" applyFont="1" applyBorder="1" applyAlignment="1">
      <alignment vertical="top" shrinkToFit="1"/>
    </xf>
    <xf numFmtId="0" fontId="18" fillId="0" borderId="10" xfId="0" applyFont="1" applyBorder="1" applyAlignment="1">
      <alignment vertical="top" wrapText="1" shrinkToFit="1"/>
    </xf>
    <xf numFmtId="0" fontId="10" fillId="0" borderId="16" xfId="0" applyFont="1" applyBorder="1" applyAlignment="1">
      <alignment vertical="center" wrapText="1"/>
    </xf>
    <xf numFmtId="0" fontId="10" fillId="0" borderId="38" xfId="0" applyFont="1" applyBorder="1" applyAlignment="1">
      <alignment vertical="center" wrapText="1"/>
    </xf>
    <xf numFmtId="0" fontId="10" fillId="0" borderId="42" xfId="0" applyFont="1" applyBorder="1" applyAlignment="1">
      <alignment vertical="center" wrapText="1"/>
    </xf>
    <xf numFmtId="41" fontId="10" fillId="0" borderId="31" xfId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left" vertical="center"/>
    </xf>
    <xf numFmtId="41" fontId="10" fillId="0" borderId="0" xfId="3" applyFont="1" applyBorder="1">
      <alignment vertical="center"/>
    </xf>
    <xf numFmtId="0" fontId="10" fillId="0" borderId="0" xfId="0" applyFont="1" applyBorder="1">
      <alignment vertical="center"/>
    </xf>
    <xf numFmtId="0" fontId="19" fillId="0" borderId="0" xfId="0" applyFont="1" applyBorder="1" applyAlignment="1">
      <alignment horizontal="center" vertical="center"/>
    </xf>
    <xf numFmtId="41" fontId="10" fillId="0" borderId="0" xfId="1" applyFont="1" applyBorder="1">
      <alignment vertical="center"/>
    </xf>
    <xf numFmtId="0" fontId="10" fillId="0" borderId="0" xfId="0" quotePrefix="1" applyFont="1" applyBorder="1" applyAlignment="1">
      <alignment horizontal="center" vertical="center"/>
    </xf>
    <xf numFmtId="41" fontId="10" fillId="0" borderId="0" xfId="0" applyNumberFormat="1" applyFont="1" applyBorder="1">
      <alignment vertical="center"/>
    </xf>
    <xf numFmtId="0" fontId="11" fillId="0" borderId="38" xfId="0" applyFont="1" applyBorder="1" applyAlignment="1">
      <alignment horizontal="center" vertical="center" wrapText="1"/>
    </xf>
    <xf numFmtId="0" fontId="11" fillId="0" borderId="22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180" fontId="11" fillId="0" borderId="9" xfId="1" applyNumberFormat="1" applyFont="1" applyBorder="1" applyAlignment="1">
      <alignment horizontal="right" vertical="center"/>
    </xf>
    <xf numFmtId="179" fontId="4" fillId="0" borderId="22" xfId="3" applyNumberFormat="1" applyFont="1" applyBorder="1" applyAlignment="1">
      <alignment horizontal="right" vertical="center"/>
    </xf>
    <xf numFmtId="179" fontId="2" fillId="0" borderId="22" xfId="3" applyNumberFormat="1" applyFont="1" applyBorder="1" applyAlignment="1">
      <alignment horizontal="right" vertical="center"/>
    </xf>
    <xf numFmtId="178" fontId="16" fillId="0" borderId="32" xfId="1" applyNumberFormat="1" applyFont="1" applyBorder="1" applyAlignment="1">
      <alignment horizontal="right" vertical="center"/>
    </xf>
    <xf numFmtId="178" fontId="18" fillId="0" borderId="5" xfId="1" applyNumberFormat="1" applyFont="1" applyBorder="1" applyAlignment="1">
      <alignment horizontal="right" vertical="center"/>
    </xf>
    <xf numFmtId="178" fontId="18" fillId="0" borderId="10" xfId="1" applyNumberFormat="1" applyFont="1" applyBorder="1" applyAlignment="1">
      <alignment horizontal="right" vertical="center"/>
    </xf>
    <xf numFmtId="41" fontId="11" fillId="0" borderId="36" xfId="1" applyNumberFormat="1" applyFont="1" applyBorder="1" applyAlignment="1">
      <alignment horizontal="center" vertical="center"/>
    </xf>
    <xf numFmtId="179" fontId="4" fillId="0" borderId="21" xfId="3" applyNumberFormat="1" applyFont="1" applyBorder="1" applyAlignment="1">
      <alignment horizontal="right" vertical="center"/>
    </xf>
    <xf numFmtId="179" fontId="16" fillId="0" borderId="46" xfId="1" applyNumberFormat="1" applyFont="1" applyBorder="1" applyAlignment="1">
      <alignment horizontal="right" vertical="center"/>
    </xf>
    <xf numFmtId="179" fontId="16" fillId="0" borderId="50" xfId="1" applyNumberFormat="1" applyFont="1" applyBorder="1" applyAlignment="1">
      <alignment horizontal="right" vertical="center"/>
    </xf>
    <xf numFmtId="179" fontId="18" fillId="0" borderId="55" xfId="1" applyNumberFormat="1" applyFont="1" applyBorder="1" applyAlignment="1">
      <alignment horizontal="right" vertical="center"/>
    </xf>
    <xf numFmtId="179" fontId="18" fillId="0" borderId="55" xfId="1" applyNumberFormat="1" applyFont="1" applyBorder="1" applyAlignment="1">
      <alignment horizontal="right" vertical="center" wrapText="1"/>
    </xf>
    <xf numFmtId="0" fontId="5" fillId="0" borderId="65" xfId="0" applyFont="1" applyBorder="1">
      <alignment vertical="center"/>
    </xf>
    <xf numFmtId="0" fontId="6" fillId="0" borderId="58" xfId="0" applyFont="1" applyBorder="1" applyAlignment="1">
      <alignment vertical="center"/>
    </xf>
    <xf numFmtId="179" fontId="2" fillId="0" borderId="19" xfId="3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13" fillId="0" borderId="0" xfId="0" applyFont="1" applyBorder="1">
      <alignment vertical="center"/>
    </xf>
    <xf numFmtId="0" fontId="13" fillId="0" borderId="0" xfId="0" applyFont="1" applyBorder="1" applyAlignment="1">
      <alignment horizontal="center" vertical="center"/>
    </xf>
    <xf numFmtId="41" fontId="17" fillId="0" borderId="0" xfId="0" applyNumberFormat="1" applyFont="1" applyBorder="1">
      <alignment vertical="center"/>
    </xf>
    <xf numFmtId="0" fontId="11" fillId="0" borderId="11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178" fontId="11" fillId="0" borderId="13" xfId="1" applyNumberFormat="1" applyFont="1" applyBorder="1" applyAlignment="1">
      <alignment horizontal="right" vertical="center"/>
    </xf>
    <xf numFmtId="3" fontId="11" fillId="0" borderId="6" xfId="1" applyNumberFormat="1" applyFont="1" applyBorder="1" applyAlignment="1">
      <alignment horizontal="right" vertical="center"/>
    </xf>
    <xf numFmtId="41" fontId="8" fillId="0" borderId="0" xfId="1">
      <alignment vertical="center"/>
    </xf>
    <xf numFmtId="0" fontId="18" fillId="0" borderId="4" xfId="0" applyFont="1" applyBorder="1" applyAlignment="1">
      <alignment horizontal="center" vertical="center"/>
    </xf>
    <xf numFmtId="41" fontId="2" fillId="0" borderId="0" xfId="1" applyFont="1">
      <alignment vertical="center"/>
    </xf>
    <xf numFmtId="179" fontId="4" fillId="0" borderId="8" xfId="3" applyNumberFormat="1" applyFont="1" applyBorder="1" applyAlignment="1">
      <alignment horizontal="right" vertical="center" shrinkToFit="1"/>
    </xf>
    <xf numFmtId="179" fontId="2" fillId="0" borderId="8" xfId="3" applyNumberFormat="1" applyFont="1" applyBorder="1" applyAlignment="1">
      <alignment horizontal="right" vertical="center" shrinkToFit="1"/>
    </xf>
    <xf numFmtId="179" fontId="18" fillId="0" borderId="57" xfId="1" applyNumberFormat="1" applyFont="1" applyBorder="1" applyAlignment="1">
      <alignment horizontal="right" vertical="center" shrinkToFit="1"/>
    </xf>
    <xf numFmtId="180" fontId="11" fillId="0" borderId="6" xfId="1" applyNumberFormat="1" applyFont="1" applyBorder="1" applyAlignment="1">
      <alignment horizontal="right" vertical="center" shrinkToFit="1"/>
    </xf>
    <xf numFmtId="0" fontId="8" fillId="0" borderId="0" xfId="5" applyNumberFormat="1">
      <alignment vertical="center"/>
    </xf>
    <xf numFmtId="0" fontId="2" fillId="0" borderId="0" xfId="5" applyNumberFormat="1" applyFont="1" applyAlignment="1">
      <alignment horizontal="left" vertical="center"/>
    </xf>
    <xf numFmtId="0" fontId="24" fillId="0" borderId="0" xfId="5" applyNumberFormat="1" applyFont="1" applyAlignment="1">
      <alignment horizontal="left" vertical="center"/>
    </xf>
    <xf numFmtId="0" fontId="24" fillId="0" borderId="0" xfId="5" applyNumberFormat="1" applyFont="1">
      <alignment vertical="center"/>
    </xf>
    <xf numFmtId="41" fontId="8" fillId="0" borderId="0" xfId="5" applyNumberFormat="1">
      <alignment vertical="center"/>
    </xf>
    <xf numFmtId="0" fontId="8" fillId="0" borderId="0" xfId="5" applyNumberFormat="1" applyAlignment="1">
      <alignment horizontal="left" vertical="center"/>
    </xf>
    <xf numFmtId="178" fontId="11" fillId="0" borderId="10" xfId="1" applyNumberFormat="1" applyFont="1" applyBorder="1" applyAlignment="1">
      <alignment horizontal="right" vertical="center"/>
    </xf>
    <xf numFmtId="0" fontId="10" fillId="0" borderId="41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2" fillId="0" borderId="0" xfId="5" applyNumberFormat="1" applyFont="1" applyAlignment="1">
      <alignment vertical="center" wrapText="1"/>
    </xf>
    <xf numFmtId="41" fontId="24" fillId="0" borderId="0" xfId="5" applyNumberFormat="1" applyFont="1" applyAlignment="1">
      <alignment vertical="center"/>
    </xf>
    <xf numFmtId="41" fontId="24" fillId="0" borderId="0" xfId="1" applyNumberFormat="1" applyFont="1" applyAlignment="1">
      <alignment vertical="center"/>
    </xf>
    <xf numFmtId="0" fontId="24" fillId="0" borderId="0" xfId="5" applyNumberFormat="1" applyFont="1" applyAlignment="1">
      <alignment horizontal="left" vertical="center"/>
    </xf>
    <xf numFmtId="41" fontId="24" fillId="0" borderId="0" xfId="5" applyNumberFormat="1" applyFont="1" applyAlignment="1">
      <alignment horizontal="center" vertical="center"/>
    </xf>
    <xf numFmtId="0" fontId="24" fillId="0" borderId="0" xfId="5" applyNumberFormat="1" applyFont="1" applyAlignment="1">
      <alignment horizontal="center" vertical="center"/>
    </xf>
    <xf numFmtId="0" fontId="24" fillId="0" borderId="0" xfId="5" applyNumberFormat="1" applyFont="1" applyAlignment="1">
      <alignment vertical="center"/>
    </xf>
    <xf numFmtId="0" fontId="23" fillId="0" borderId="0" xfId="5" applyNumberFormat="1" applyFont="1" applyAlignment="1">
      <alignment horizontal="center" vertical="center"/>
    </xf>
    <xf numFmtId="41" fontId="24" fillId="0" borderId="0" xfId="1" applyNumberFormat="1" applyFont="1" applyAlignment="1">
      <alignment horizontal="left" vertical="center"/>
    </xf>
    <xf numFmtId="41" fontId="24" fillId="0" borderId="0" xfId="1" applyNumberFormat="1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6" fillId="0" borderId="58" xfId="0" applyFont="1" applyBorder="1" applyAlignment="1">
      <alignment horizontal="left" vertical="center"/>
    </xf>
    <xf numFmtId="0" fontId="6" fillId="0" borderId="40" xfId="0" applyFont="1" applyBorder="1" applyAlignment="1">
      <alignment horizontal="left" vertical="center"/>
    </xf>
    <xf numFmtId="0" fontId="6" fillId="0" borderId="60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left" vertical="center" wrapText="1"/>
    </xf>
    <xf numFmtId="0" fontId="6" fillId="0" borderId="58" xfId="0" applyFont="1" applyBorder="1" applyAlignment="1">
      <alignment horizontal="left" vertical="center" wrapText="1"/>
    </xf>
    <xf numFmtId="0" fontId="6" fillId="0" borderId="40" xfId="0" applyFont="1" applyBorder="1" applyAlignment="1">
      <alignment horizontal="left" vertical="center" wrapText="1"/>
    </xf>
    <xf numFmtId="0" fontId="26" fillId="3" borderId="0" xfId="0" applyFont="1" applyFill="1" applyAlignment="1" applyProtection="1">
      <alignment horizontal="left" vertical="center"/>
      <protection locked="0"/>
    </xf>
    <xf numFmtId="0" fontId="7" fillId="0" borderId="59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6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176" fontId="7" fillId="0" borderId="67" xfId="0" applyNumberFormat="1" applyFont="1" applyBorder="1" applyAlignment="1">
      <alignment horizontal="center" vertical="center"/>
    </xf>
    <xf numFmtId="176" fontId="7" fillId="0" borderId="53" xfId="0" applyNumberFormat="1" applyFont="1" applyBorder="1" applyAlignment="1">
      <alignment horizontal="center" vertical="center"/>
    </xf>
    <xf numFmtId="176" fontId="7" fillId="0" borderId="45" xfId="0" applyNumberFormat="1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74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41" fontId="7" fillId="0" borderId="10" xfId="1" applyFont="1" applyBorder="1" applyAlignment="1">
      <alignment horizontal="center" vertical="center" wrapText="1"/>
    </xf>
    <xf numFmtId="41" fontId="7" fillId="0" borderId="32" xfId="1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49" fontId="13" fillId="0" borderId="73" xfId="1" applyNumberFormat="1" applyFont="1" applyBorder="1" applyAlignment="1">
      <alignment horizontal="left" vertical="top" wrapText="1"/>
    </xf>
    <xf numFmtId="49" fontId="13" fillId="0" borderId="53" xfId="1" applyNumberFormat="1" applyFont="1" applyBorder="1" applyAlignment="1">
      <alignment horizontal="left" vertical="top" wrapText="1"/>
    </xf>
    <xf numFmtId="49" fontId="12" fillId="0" borderId="53" xfId="1" applyNumberFormat="1" applyFont="1" applyBorder="1" applyAlignment="1">
      <alignment horizontal="left" vertical="center" wrapText="1"/>
    </xf>
    <xf numFmtId="49" fontId="12" fillId="0" borderId="68" xfId="1" applyNumberFormat="1" applyFont="1" applyBorder="1" applyAlignment="1">
      <alignment horizontal="left" vertical="center" wrapText="1"/>
    </xf>
    <xf numFmtId="0" fontId="22" fillId="0" borderId="0" xfId="0" applyFont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41" fontId="16" fillId="0" borderId="2" xfId="1" applyFont="1" applyBorder="1" applyAlignment="1">
      <alignment horizontal="center" vertical="center" wrapText="1"/>
    </xf>
    <xf numFmtId="41" fontId="16" fillId="0" borderId="13" xfId="1" applyFont="1" applyBorder="1" applyAlignment="1">
      <alignment horizontal="center" vertical="center" wrapText="1"/>
    </xf>
    <xf numFmtId="0" fontId="16" fillId="0" borderId="26" xfId="0" applyFont="1" applyBorder="1" applyAlignment="1">
      <alignment horizontal="center" vertical="center"/>
    </xf>
    <xf numFmtId="0" fontId="16" fillId="0" borderId="11" xfId="0" applyFont="1" applyBorder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16" fillId="0" borderId="76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6" fillId="0" borderId="70" xfId="0" applyFont="1" applyBorder="1" applyAlignment="1">
      <alignment horizontal="center" vertical="center"/>
    </xf>
    <xf numFmtId="0" fontId="16" fillId="0" borderId="75" xfId="0" applyFont="1" applyBorder="1" applyAlignment="1">
      <alignment horizontal="center" vertical="center"/>
    </xf>
    <xf numFmtId="0" fontId="16" fillId="0" borderId="13" xfId="0" applyFont="1" applyBorder="1" applyAlignment="1">
      <alignment horizontal="center" vertical="center"/>
    </xf>
    <xf numFmtId="0" fontId="16" fillId="0" borderId="71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38" xfId="0" applyFont="1" applyBorder="1" applyAlignment="1">
      <alignment horizontal="center" vertical="center"/>
    </xf>
    <xf numFmtId="0" fontId="16" fillId="0" borderId="44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69" xfId="0" applyFont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42" xfId="0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/>
    </xf>
    <xf numFmtId="178" fontId="11" fillId="0" borderId="10" xfId="1" applyNumberFormat="1" applyFont="1" applyBorder="1" applyAlignment="1">
      <alignment horizontal="right" vertical="center"/>
    </xf>
    <xf numFmtId="178" fontId="11" fillId="0" borderId="5" xfId="1" applyNumberFormat="1" applyFont="1" applyBorder="1" applyAlignment="1">
      <alignment horizontal="right" vertical="center"/>
    </xf>
    <xf numFmtId="178" fontId="11" fillId="0" borderId="4" xfId="1" applyNumberFormat="1" applyFont="1" applyBorder="1" applyAlignment="1">
      <alignment horizontal="right" vertical="center"/>
    </xf>
    <xf numFmtId="178" fontId="11" fillId="0" borderId="36" xfId="1" applyNumberFormat="1" applyFont="1" applyBorder="1" applyAlignment="1">
      <alignment horizontal="right" vertical="center"/>
    </xf>
    <xf numFmtId="178" fontId="11" fillId="0" borderId="35" xfId="1" applyNumberFormat="1" applyFont="1" applyBorder="1" applyAlignment="1">
      <alignment horizontal="right" vertical="center"/>
    </xf>
    <xf numFmtId="178" fontId="11" fillId="0" borderId="39" xfId="1" applyNumberFormat="1" applyFont="1" applyBorder="1" applyAlignment="1">
      <alignment horizontal="right" vertical="center"/>
    </xf>
    <xf numFmtId="0" fontId="16" fillId="0" borderId="77" xfId="0" applyFont="1" applyBorder="1" applyAlignment="1">
      <alignment horizontal="center" vertical="center"/>
    </xf>
    <xf numFmtId="0" fontId="16" fillId="0" borderId="61" xfId="0" applyFont="1" applyBorder="1" applyAlignment="1">
      <alignment horizontal="center" vertical="center"/>
    </xf>
    <xf numFmtId="41" fontId="16" fillId="0" borderId="12" xfId="1" applyFont="1" applyBorder="1" applyAlignment="1">
      <alignment horizontal="center" vertical="center"/>
    </xf>
    <xf numFmtId="179" fontId="11" fillId="0" borderId="10" xfId="0" applyNumberFormat="1" applyFont="1" applyBorder="1" applyAlignment="1">
      <alignment horizontal="right" vertical="center"/>
    </xf>
    <xf numFmtId="179" fontId="11" fillId="0" borderId="5" xfId="0" applyNumberFormat="1" applyFont="1" applyBorder="1" applyAlignment="1">
      <alignment horizontal="right" vertical="center"/>
    </xf>
    <xf numFmtId="179" fontId="11" fillId="0" borderId="4" xfId="0" applyNumberFormat="1" applyFont="1" applyBorder="1" applyAlignment="1">
      <alignment horizontal="right" vertical="center"/>
    </xf>
    <xf numFmtId="0" fontId="18" fillId="0" borderId="22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41" fontId="17" fillId="0" borderId="3" xfId="1" applyFont="1" applyBorder="1" applyAlignment="1">
      <alignment horizontal="center" vertical="center" wrapText="1"/>
    </xf>
    <xf numFmtId="41" fontId="17" fillId="0" borderId="11" xfId="1" applyFont="1" applyBorder="1" applyAlignment="1">
      <alignment horizontal="center" vertical="center" wrapText="1"/>
    </xf>
    <xf numFmtId="178" fontId="11" fillId="0" borderId="55" xfId="1" applyNumberFormat="1" applyFont="1" applyBorder="1" applyAlignment="1">
      <alignment horizontal="right" vertical="center"/>
    </xf>
    <xf numFmtId="178" fontId="11" fillId="0" borderId="68" xfId="1" applyNumberFormat="1" applyFont="1" applyBorder="1" applyAlignment="1">
      <alignment horizontal="right" vertical="center"/>
    </xf>
    <xf numFmtId="179" fontId="11" fillId="0" borderId="55" xfId="1" applyNumberFormat="1" applyFont="1" applyBorder="1" applyAlignment="1">
      <alignment horizontal="right" vertical="center"/>
    </xf>
    <xf numFmtId="179" fontId="11" fillId="0" borderId="53" xfId="1" applyNumberFormat="1" applyFont="1" applyBorder="1" applyAlignment="1">
      <alignment horizontal="right" vertical="center"/>
    </xf>
    <xf numFmtId="179" fontId="11" fillId="0" borderId="68" xfId="1" applyNumberFormat="1" applyFont="1" applyBorder="1" applyAlignment="1">
      <alignment horizontal="right" vertical="center"/>
    </xf>
    <xf numFmtId="0" fontId="17" fillId="0" borderId="5" xfId="0" applyFont="1" applyBorder="1" applyAlignment="1">
      <alignment horizontal="left" vertical="top" wrapText="1" shrinkToFit="1"/>
    </xf>
    <xf numFmtId="0" fontId="17" fillId="0" borderId="13" xfId="0" applyFont="1" applyBorder="1" applyAlignment="1">
      <alignment horizontal="left" vertical="top" wrapText="1" shrinkToFit="1"/>
    </xf>
    <xf numFmtId="179" fontId="11" fillId="0" borderId="46" xfId="1" applyNumberFormat="1" applyFont="1" applyBorder="1" applyAlignment="1">
      <alignment horizontal="right" vertical="center"/>
    </xf>
    <xf numFmtId="0" fontId="18" fillId="0" borderId="25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71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178" fontId="11" fillId="0" borderId="53" xfId="1" applyNumberFormat="1" applyFont="1" applyBorder="1" applyAlignment="1">
      <alignment horizontal="right" vertical="center"/>
    </xf>
    <xf numFmtId="178" fontId="11" fillId="0" borderId="46" xfId="1" applyNumberFormat="1" applyFont="1" applyBorder="1" applyAlignment="1">
      <alignment horizontal="right" vertical="center"/>
    </xf>
    <xf numFmtId="41" fontId="11" fillId="0" borderId="55" xfId="1" applyFont="1" applyBorder="1" applyAlignment="1">
      <alignment horizontal="center" vertical="center" wrapText="1"/>
    </xf>
    <xf numFmtId="41" fontId="11" fillId="0" borderId="53" xfId="1" applyFont="1" applyBorder="1" applyAlignment="1">
      <alignment horizontal="center" vertical="center" wrapText="1"/>
    </xf>
    <xf numFmtId="178" fontId="11" fillId="0" borderId="55" xfId="1" applyNumberFormat="1" applyFont="1" applyBorder="1" applyAlignment="1">
      <alignment horizontal="right" vertical="center" wrapText="1"/>
    </xf>
    <xf numFmtId="178" fontId="11" fillId="0" borderId="53" xfId="1" applyNumberFormat="1" applyFont="1" applyBorder="1" applyAlignment="1">
      <alignment horizontal="right" vertical="center" wrapText="1"/>
    </xf>
    <xf numFmtId="178" fontId="11" fillId="0" borderId="46" xfId="1" applyNumberFormat="1" applyFont="1" applyBorder="1" applyAlignment="1">
      <alignment horizontal="right" vertical="center" wrapText="1"/>
    </xf>
    <xf numFmtId="0" fontId="10" fillId="0" borderId="23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41" fontId="11" fillId="0" borderId="55" xfId="1" applyFont="1" applyBorder="1" applyAlignment="1">
      <alignment horizontal="center" vertical="center"/>
    </xf>
    <xf numFmtId="41" fontId="11" fillId="0" borderId="53" xfId="1" applyFont="1" applyBorder="1" applyAlignment="1">
      <alignment horizontal="center" vertical="center"/>
    </xf>
    <xf numFmtId="41" fontId="11" fillId="0" borderId="46" xfId="1" applyFont="1" applyBorder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8" fillId="0" borderId="17" xfId="0" applyFont="1" applyBorder="1" applyAlignment="1">
      <alignment horizontal="center" vertical="center"/>
    </xf>
    <xf numFmtId="0" fontId="18" fillId="0" borderId="21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16" fillId="0" borderId="68" xfId="0" applyFont="1" applyBorder="1" applyAlignment="1">
      <alignment horizontal="center" vertical="center"/>
    </xf>
    <xf numFmtId="0" fontId="11" fillId="0" borderId="0" xfId="0" applyFont="1" applyAlignment="1">
      <alignment horizontal="right" vertical="center"/>
    </xf>
    <xf numFmtId="41" fontId="16" fillId="0" borderId="56" xfId="1" applyFont="1" applyBorder="1" applyAlignment="1">
      <alignment horizontal="center" vertical="center"/>
    </xf>
    <xf numFmtId="179" fontId="11" fillId="0" borderId="55" xfId="1" applyNumberFormat="1" applyFont="1" applyBorder="1" applyAlignment="1">
      <alignment horizontal="center" vertical="center"/>
    </xf>
    <xf numFmtId="179" fontId="11" fillId="0" borderId="53" xfId="1" applyNumberFormat="1" applyFont="1" applyBorder="1" applyAlignment="1">
      <alignment horizontal="center" vertical="center"/>
    </xf>
    <xf numFmtId="179" fontId="11" fillId="0" borderId="46" xfId="1" applyNumberFormat="1" applyFont="1" applyBorder="1" applyAlignment="1">
      <alignment horizontal="center" vertical="center"/>
    </xf>
    <xf numFmtId="41" fontId="10" fillId="0" borderId="41" xfId="3" applyFont="1" applyBorder="1">
      <alignment vertical="center"/>
    </xf>
    <xf numFmtId="0" fontId="10" fillId="0" borderId="61" xfId="0" applyFont="1" applyBorder="1" applyAlignment="1">
      <alignment horizontal="left" vertical="center" shrinkToFit="1"/>
    </xf>
    <xf numFmtId="41" fontId="10" fillId="0" borderId="7" xfId="1" applyFont="1" applyBorder="1">
      <alignment vertical="center"/>
    </xf>
    <xf numFmtId="0" fontId="10" fillId="0" borderId="7" xfId="0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0" fontId="10" fillId="0" borderId="7" xfId="0" quotePrefix="1" applyFont="1" applyBorder="1" applyAlignment="1">
      <alignment horizontal="center" vertical="center"/>
    </xf>
    <xf numFmtId="0" fontId="10" fillId="0" borderId="78" xfId="0" applyFont="1" applyBorder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/>
    </xf>
    <xf numFmtId="0" fontId="10" fillId="0" borderId="65" xfId="0" applyFont="1" applyBorder="1" applyAlignment="1">
      <alignment horizontal="left" vertical="center" shrinkToFit="1"/>
    </xf>
    <xf numFmtId="41" fontId="10" fillId="0" borderId="7" xfId="3" applyFont="1" applyBorder="1">
      <alignment vertical="center"/>
    </xf>
    <xf numFmtId="0" fontId="10" fillId="0" borderId="7" xfId="0" applyFont="1" applyBorder="1">
      <alignment vertical="center"/>
    </xf>
    <xf numFmtId="41" fontId="10" fillId="0" borderId="7" xfId="0" applyNumberFormat="1" applyFont="1" applyBorder="1">
      <alignment vertical="center"/>
    </xf>
  </cellXfs>
  <cellStyles count="7">
    <cellStyle name="백분율 2" xfId="2" xr:uid="{00000000-0005-0000-0000-000003000000}"/>
    <cellStyle name="쉼표 [0]" xfId="1" builtinId="6"/>
    <cellStyle name="쉼표 [0] 2" xfId="3" xr:uid="{00000000-0005-0000-0000-000004000000}"/>
    <cellStyle name="쉼표 [0] 2 2" xfId="6" xr:uid="{AB716F0A-A02A-43CE-A1C0-E067FBF7F435}"/>
    <cellStyle name="표준" xfId="0" builtinId="0"/>
    <cellStyle name="표준 2" xfId="4" xr:uid="{00000000-0005-0000-0000-000005000000}"/>
    <cellStyle name="표준 3" xfId="5" xr:uid="{00000000-0005-0000-0000-000006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38C202-B5FE-42F6-A92F-F9D496739C51}">
  <dimension ref="A1:P26"/>
  <sheetViews>
    <sheetView zoomScaleNormal="100" zoomScaleSheetLayoutView="100" workbookViewId="0">
      <selection activeCell="R11" sqref="R11"/>
    </sheetView>
  </sheetViews>
  <sheetFormatPr defaultColWidth="9" defaultRowHeight="16.5"/>
  <cols>
    <col min="1" max="1" width="9.625" style="205" customWidth="1"/>
    <col min="2" max="2" width="6.375" style="205" customWidth="1"/>
    <col min="3" max="3" width="6" style="205" customWidth="1"/>
    <col min="4" max="4" width="11.375" style="205" customWidth="1"/>
    <col min="5" max="5" width="5.375" style="205" customWidth="1"/>
    <col min="6" max="6" width="6.125" style="205" customWidth="1"/>
    <col min="7" max="8" width="6.875" style="205" customWidth="1"/>
    <col min="9" max="9" width="16.375" style="205" customWidth="1"/>
    <col min="10" max="10" width="9.125" style="205" customWidth="1"/>
    <col min="11" max="11" width="5.125" style="205" customWidth="1"/>
    <col min="12" max="12" width="9.75" style="205" customWidth="1"/>
    <col min="13" max="14" width="9" style="205"/>
    <col min="15" max="15" width="11.25" style="205" customWidth="1"/>
    <col min="16" max="16" width="10.875" style="205" bestFit="1" customWidth="1"/>
    <col min="17" max="16384" width="9" style="205"/>
  </cols>
  <sheetData>
    <row r="1" spans="1:16" ht="29.25" customHeight="1"/>
    <row r="2" spans="1:16" ht="51" customHeight="1">
      <c r="A2" s="223" t="s">
        <v>88</v>
      </c>
      <c r="B2" s="223"/>
      <c r="C2" s="223"/>
      <c r="D2" s="223"/>
      <c r="E2" s="223"/>
      <c r="F2" s="223"/>
      <c r="G2" s="223"/>
      <c r="H2" s="223"/>
      <c r="I2" s="223"/>
      <c r="J2" s="223"/>
      <c r="K2" s="223"/>
      <c r="L2" s="223"/>
      <c r="M2" s="223"/>
      <c r="N2" s="223"/>
      <c r="O2" s="223"/>
      <c r="P2" s="223"/>
    </row>
    <row r="3" spans="1:16">
      <c r="B3" s="206"/>
    </row>
    <row r="4" spans="1:16">
      <c r="B4" s="206"/>
    </row>
    <row r="5" spans="1:16" ht="21.75" customHeight="1">
      <c r="B5" s="207" t="s">
        <v>89</v>
      </c>
      <c r="C5" s="219" t="s">
        <v>97</v>
      </c>
      <c r="D5" s="219"/>
      <c r="E5" s="219"/>
      <c r="F5" s="219"/>
      <c r="G5" s="219"/>
      <c r="H5" s="219"/>
      <c r="I5" s="219"/>
      <c r="J5" s="219"/>
      <c r="K5" s="219"/>
      <c r="L5" s="219"/>
      <c r="M5" s="219"/>
      <c r="N5" s="219"/>
      <c r="O5" s="219"/>
    </row>
    <row r="6" spans="1:16" ht="21.75" customHeight="1">
      <c r="B6" s="207"/>
      <c r="C6" s="224" t="s">
        <v>98</v>
      </c>
      <c r="D6" s="224"/>
      <c r="E6" s="224"/>
      <c r="F6" s="224"/>
      <c r="G6" s="224"/>
      <c r="H6" s="224"/>
      <c r="I6" s="224"/>
      <c r="J6" s="224"/>
      <c r="K6" s="224"/>
      <c r="L6" s="224"/>
      <c r="M6" s="208"/>
      <c r="N6" s="208"/>
      <c r="O6" s="208"/>
    </row>
    <row r="7" spans="1:16" ht="21.75" customHeight="1">
      <c r="B7" s="207"/>
      <c r="C7" s="219" t="s">
        <v>24</v>
      </c>
      <c r="D7" s="219"/>
      <c r="E7" s="225" t="s">
        <v>24</v>
      </c>
      <c r="F7" s="225"/>
      <c r="G7" s="219"/>
      <c r="H7" s="219"/>
      <c r="I7" s="219"/>
      <c r="J7" s="219"/>
      <c r="K7" s="219"/>
      <c r="L7" s="219"/>
      <c r="M7" s="208"/>
      <c r="N7" s="208"/>
      <c r="O7" s="208"/>
    </row>
    <row r="8" spans="1:16" ht="21.75" customHeight="1">
      <c r="B8" s="207" t="s">
        <v>90</v>
      </c>
      <c r="C8" s="208"/>
      <c r="D8" s="208"/>
      <c r="E8" s="208"/>
      <c r="F8" s="208"/>
      <c r="G8" s="208"/>
      <c r="H8" s="208"/>
      <c r="I8" s="208"/>
      <c r="J8" s="208"/>
      <c r="K8" s="208"/>
      <c r="L8" s="208"/>
      <c r="M8" s="208"/>
      <c r="N8" s="208"/>
      <c r="O8" s="208"/>
    </row>
    <row r="9" spans="1:16" ht="21.75" customHeight="1">
      <c r="B9" s="207"/>
      <c r="C9" s="207" t="s">
        <v>91</v>
      </c>
      <c r="D9" s="208"/>
      <c r="E9" s="208"/>
      <c r="F9" s="208"/>
      <c r="G9" s="208"/>
      <c r="H9" s="208"/>
      <c r="I9" s="208"/>
      <c r="J9" s="208"/>
      <c r="K9" s="208"/>
      <c r="L9" s="208"/>
      <c r="M9" s="208"/>
      <c r="N9" s="208"/>
      <c r="O9" s="208"/>
    </row>
    <row r="10" spans="1:16" ht="21.75" customHeight="1">
      <c r="B10" s="207"/>
      <c r="C10" s="207"/>
      <c r="D10" s="207" t="s">
        <v>92</v>
      </c>
      <c r="E10" s="208"/>
      <c r="F10" s="218">
        <v>87022.723920000004</v>
      </c>
      <c r="G10" s="218"/>
      <c r="H10" s="208" t="s">
        <v>93</v>
      </c>
      <c r="I10" s="207" t="s">
        <v>99</v>
      </c>
      <c r="J10" s="220">
        <v>5259.3890000000001</v>
      </c>
      <c r="K10" s="220"/>
      <c r="L10" s="208" t="s">
        <v>93</v>
      </c>
      <c r="M10" s="208"/>
      <c r="N10" s="208"/>
      <c r="O10" s="208"/>
      <c r="P10" s="209"/>
    </row>
    <row r="11" spans="1:16" ht="21.75" customHeight="1">
      <c r="B11" s="207"/>
      <c r="C11" s="207"/>
      <c r="D11" s="207" t="s">
        <v>100</v>
      </c>
      <c r="F11" s="218">
        <v>24073.886999999999</v>
      </c>
      <c r="G11" s="218"/>
      <c r="H11" s="208" t="s">
        <v>93</v>
      </c>
      <c r="I11" s="208"/>
      <c r="J11" s="220"/>
      <c r="K11" s="221"/>
      <c r="L11" s="208"/>
      <c r="M11" s="208"/>
      <c r="N11" s="208"/>
      <c r="O11" s="208"/>
    </row>
    <row r="12" spans="1:16" ht="21.75" customHeight="1">
      <c r="B12" s="207"/>
      <c r="C12" s="207" t="s">
        <v>94</v>
      </c>
      <c r="D12" s="208"/>
      <c r="E12" s="208"/>
      <c r="F12" s="208"/>
      <c r="G12" s="208"/>
      <c r="H12" s="208"/>
      <c r="I12" s="208"/>
      <c r="J12" s="222"/>
      <c r="K12" s="222"/>
      <c r="L12" s="208"/>
      <c r="M12" s="208"/>
      <c r="N12" s="208"/>
      <c r="O12" s="208"/>
    </row>
    <row r="13" spans="1:16" ht="21.75" customHeight="1">
      <c r="B13" s="207"/>
      <c r="C13" s="207"/>
      <c r="D13" s="207" t="s">
        <v>95</v>
      </c>
      <c r="E13" s="208"/>
      <c r="F13" s="218">
        <v>13969</v>
      </c>
      <c r="G13" s="218"/>
      <c r="H13" s="208" t="s">
        <v>93</v>
      </c>
      <c r="I13" s="208" t="s">
        <v>101</v>
      </c>
      <c r="J13" s="218">
        <v>15010</v>
      </c>
      <c r="K13" s="218"/>
      <c r="L13" s="208" t="s">
        <v>93</v>
      </c>
      <c r="M13" s="208"/>
      <c r="N13" s="208"/>
      <c r="O13" s="208"/>
      <c r="P13" s="209"/>
    </row>
    <row r="14" spans="1:16" ht="21.75" customHeight="1">
      <c r="B14" s="207"/>
      <c r="C14" s="207"/>
      <c r="D14" s="207" t="s">
        <v>102</v>
      </c>
      <c r="E14" s="208"/>
      <c r="F14" s="218">
        <v>87376.999920000002</v>
      </c>
      <c r="G14" s="218"/>
      <c r="H14" s="208" t="s">
        <v>93</v>
      </c>
      <c r="I14" s="210"/>
      <c r="J14" s="218"/>
      <c r="K14" s="218"/>
      <c r="L14" s="208"/>
      <c r="M14" s="208"/>
      <c r="N14" s="208"/>
      <c r="O14" s="208"/>
    </row>
    <row r="15" spans="1:16" ht="21.75" customHeight="1">
      <c r="B15" s="207"/>
      <c r="C15" s="207"/>
      <c r="D15" s="207"/>
      <c r="E15" s="208"/>
      <c r="F15" s="218"/>
      <c r="G15" s="218"/>
      <c r="H15" s="208"/>
      <c r="I15" s="208"/>
      <c r="J15" s="208"/>
      <c r="K15" s="208"/>
      <c r="L15" s="208"/>
      <c r="M15" s="208"/>
      <c r="N15" s="208"/>
      <c r="O15" s="208"/>
    </row>
    <row r="16" spans="1:16" ht="21.75" customHeight="1">
      <c r="B16" s="207" t="s">
        <v>96</v>
      </c>
      <c r="C16" s="219" t="s">
        <v>103</v>
      </c>
      <c r="D16" s="219"/>
      <c r="E16" s="219"/>
      <c r="F16" s="219"/>
      <c r="G16" s="219"/>
      <c r="H16" s="219"/>
      <c r="I16" s="219"/>
      <c r="J16" s="219"/>
      <c r="K16" s="219"/>
      <c r="L16" s="219"/>
      <c r="M16" s="219"/>
      <c r="N16" s="219"/>
      <c r="O16" s="219"/>
      <c r="P16" s="219"/>
    </row>
    <row r="17" spans="2:15" ht="21.75" customHeight="1">
      <c r="B17" s="207"/>
      <c r="C17" s="208"/>
      <c r="D17" s="208"/>
      <c r="E17" s="208"/>
      <c r="F17" s="208"/>
      <c r="G17" s="208"/>
      <c r="H17" s="208"/>
      <c r="I17" s="208"/>
      <c r="J17" s="208"/>
      <c r="K17" s="208"/>
      <c r="L17" s="208"/>
      <c r="M17" s="208"/>
      <c r="N17" s="208"/>
      <c r="O17" s="208"/>
    </row>
    <row r="18" spans="2:15" ht="21.75" customHeight="1">
      <c r="B18" s="207"/>
      <c r="C18" s="208"/>
      <c r="D18" s="216"/>
      <c r="E18" s="216"/>
      <c r="F18" s="217"/>
      <c r="G18" s="217"/>
      <c r="H18" s="208"/>
      <c r="I18" s="208"/>
      <c r="J18" s="208"/>
      <c r="K18" s="208"/>
    </row>
    <row r="19" spans="2:15" ht="21.75" customHeight="1">
      <c r="B19" s="207"/>
      <c r="C19" s="208" t="s">
        <v>24</v>
      </c>
      <c r="D19" s="216"/>
      <c r="E19" s="216"/>
      <c r="F19" s="217"/>
      <c r="G19" s="217"/>
      <c r="H19" s="208"/>
      <c r="I19" s="208"/>
      <c r="J19" s="208"/>
      <c r="K19" s="208"/>
    </row>
    <row r="20" spans="2:15" ht="21.75" customHeight="1">
      <c r="B20" s="207"/>
      <c r="C20" s="208"/>
      <c r="D20" s="216"/>
      <c r="E20" s="216"/>
      <c r="F20" s="217"/>
      <c r="G20" s="217"/>
      <c r="H20" s="208"/>
      <c r="I20" s="208"/>
      <c r="J20" s="208"/>
      <c r="K20" s="208"/>
    </row>
    <row r="21" spans="2:15" ht="21.75" customHeight="1">
      <c r="B21" s="207"/>
      <c r="C21" s="208"/>
      <c r="D21" s="208"/>
      <c r="E21" s="208"/>
      <c r="F21" s="208"/>
      <c r="G21" s="208"/>
      <c r="H21" s="208"/>
      <c r="I21" s="208"/>
      <c r="J21" s="208"/>
      <c r="K21" s="208"/>
    </row>
    <row r="22" spans="2:15" ht="21.75" customHeight="1">
      <c r="B22" s="207"/>
      <c r="C22" s="208"/>
      <c r="D22" s="208"/>
      <c r="E22" s="208"/>
      <c r="F22" s="208"/>
      <c r="G22" s="208"/>
      <c r="H22" s="208"/>
      <c r="I22" s="208"/>
      <c r="J22" s="208"/>
      <c r="K22" s="208"/>
    </row>
    <row r="23" spans="2:15" ht="21.75" customHeight="1">
      <c r="B23" s="207"/>
      <c r="C23" s="208"/>
      <c r="D23" s="208"/>
      <c r="E23" s="208"/>
      <c r="F23" s="208"/>
      <c r="G23" s="208"/>
      <c r="H23" s="208"/>
      <c r="I23" s="208"/>
      <c r="J23" s="208"/>
      <c r="K23" s="208"/>
    </row>
    <row r="24" spans="2:15" ht="21.75" customHeight="1">
      <c r="B24" s="207"/>
      <c r="C24" s="208"/>
      <c r="D24" s="208"/>
      <c r="E24" s="208"/>
      <c r="F24" s="208"/>
      <c r="G24" s="208"/>
      <c r="H24" s="208"/>
      <c r="I24" s="208"/>
      <c r="J24" s="208"/>
      <c r="K24" s="208"/>
    </row>
    <row r="25" spans="2:15" ht="21.75" customHeight="1">
      <c r="B25" s="207"/>
      <c r="C25" s="208"/>
      <c r="D25" s="208"/>
      <c r="E25" s="208"/>
      <c r="F25" s="208"/>
      <c r="G25" s="208"/>
      <c r="H25" s="208"/>
      <c r="I25" s="208"/>
      <c r="J25" s="208"/>
      <c r="K25" s="208"/>
    </row>
    <row r="26" spans="2:15" ht="21.75" customHeight="1">
      <c r="B26" s="207"/>
      <c r="C26" s="208"/>
      <c r="D26" s="208"/>
      <c r="E26" s="208"/>
      <c r="F26" s="208"/>
      <c r="G26" s="208"/>
      <c r="H26" s="208"/>
      <c r="I26" s="208"/>
      <c r="J26" s="208"/>
      <c r="K26" s="208"/>
    </row>
  </sheetData>
  <mergeCells count="23">
    <mergeCell ref="F10:G10"/>
    <mergeCell ref="J10:K10"/>
    <mergeCell ref="A2:P2"/>
    <mergeCell ref="C5:O5"/>
    <mergeCell ref="C6:L6"/>
    <mergeCell ref="C7:D7"/>
    <mergeCell ref="E7:F7"/>
    <mergeCell ref="G7:L7"/>
    <mergeCell ref="F14:G14"/>
    <mergeCell ref="J14:K14"/>
    <mergeCell ref="F15:G15"/>
    <mergeCell ref="C16:P16"/>
    <mergeCell ref="F11:G11"/>
    <mergeCell ref="J11:K11"/>
    <mergeCell ref="J12:K12"/>
    <mergeCell ref="F13:G13"/>
    <mergeCell ref="J13:K13"/>
    <mergeCell ref="D18:E18"/>
    <mergeCell ref="F18:G18"/>
    <mergeCell ref="D19:E19"/>
    <mergeCell ref="F19:G19"/>
    <mergeCell ref="D20:E20"/>
    <mergeCell ref="F20:G20"/>
  </mergeCells>
  <phoneticPr fontId="9" type="noConversion"/>
  <pageMargins left="0.41972222924232483" right="0.37000000476837158" top="0.75" bottom="0.34000000357627869" header="0.30000001192092896" footer="0.30000001192092896"/>
  <pageSetup paperSize="9" scale="90" orientation="landscape" r:id="rId1"/>
  <rowBreaks count="1" manualBreakCount="1">
    <brk id="24" max="104857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rgb="FF92D050"/>
  </sheetPr>
  <dimension ref="A1:O25"/>
  <sheetViews>
    <sheetView tabSelected="1" zoomScaleNormal="100" zoomScaleSheetLayoutView="75" workbookViewId="0">
      <selection activeCell="O10" sqref="O10"/>
    </sheetView>
  </sheetViews>
  <sheetFormatPr defaultColWidth="9" defaultRowHeight="16.5"/>
  <cols>
    <col min="1" max="1" width="6.875" customWidth="1"/>
    <col min="2" max="2" width="11.625" customWidth="1"/>
    <col min="3" max="4" width="11.125" customWidth="1"/>
    <col min="5" max="5" width="8.625" customWidth="1"/>
    <col min="6" max="7" width="7.125" customWidth="1"/>
    <col min="8" max="8" width="12.5" customWidth="1"/>
    <col min="9" max="10" width="11.125" customWidth="1"/>
    <col min="11" max="11" width="8.625" customWidth="1"/>
    <col min="12" max="12" width="7.625" customWidth="1"/>
    <col min="13" max="13" width="28.75" customWidth="1"/>
    <col min="15" max="15" width="24.75" style="13" customWidth="1"/>
  </cols>
  <sheetData>
    <row r="1" spans="1:15" ht="28.5" customHeight="1">
      <c r="A1" s="233" t="s">
        <v>104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</row>
    <row r="2" spans="1:15" ht="20.25" customHeight="1" thickBot="1">
      <c r="A2" s="2"/>
      <c r="B2" s="2"/>
      <c r="C2" s="2"/>
      <c r="D2" s="2"/>
      <c r="E2" s="6"/>
      <c r="F2" s="3"/>
      <c r="G2" s="2"/>
      <c r="H2" s="2"/>
      <c r="I2" s="2"/>
      <c r="J2" s="2"/>
      <c r="K2" t="s">
        <v>24</v>
      </c>
      <c r="L2" s="5" t="s">
        <v>24</v>
      </c>
      <c r="M2" s="12" t="s">
        <v>3</v>
      </c>
    </row>
    <row r="3" spans="1:15" ht="27.95" customHeight="1">
      <c r="A3" s="234" t="s">
        <v>53</v>
      </c>
      <c r="B3" s="235"/>
      <c r="C3" s="236"/>
      <c r="D3" s="236"/>
      <c r="E3" s="235"/>
      <c r="F3" s="237"/>
      <c r="G3" s="234" t="s">
        <v>54</v>
      </c>
      <c r="H3" s="235"/>
      <c r="I3" s="236"/>
      <c r="J3" s="236"/>
      <c r="K3" s="235"/>
      <c r="L3" s="238"/>
      <c r="M3" s="239" t="s">
        <v>39</v>
      </c>
    </row>
    <row r="4" spans="1:15" ht="27.95" customHeight="1">
      <c r="A4" s="242" t="s">
        <v>27</v>
      </c>
      <c r="B4" s="244" t="s">
        <v>10</v>
      </c>
      <c r="C4" s="246" t="s">
        <v>79</v>
      </c>
      <c r="D4" s="246" t="s">
        <v>80</v>
      </c>
      <c r="E4" s="244" t="s">
        <v>4</v>
      </c>
      <c r="F4" s="250"/>
      <c r="G4" s="242" t="s">
        <v>27</v>
      </c>
      <c r="H4" s="251" t="s">
        <v>10</v>
      </c>
      <c r="I4" s="246" t="s">
        <v>79</v>
      </c>
      <c r="J4" s="246" t="s">
        <v>80</v>
      </c>
      <c r="K4" s="248" t="s">
        <v>4</v>
      </c>
      <c r="L4" s="249"/>
      <c r="M4" s="240"/>
    </row>
    <row r="5" spans="1:15" ht="27.95" customHeight="1" thickBot="1">
      <c r="A5" s="243"/>
      <c r="B5" s="245"/>
      <c r="C5" s="247"/>
      <c r="D5" s="247"/>
      <c r="E5" s="23" t="s">
        <v>33</v>
      </c>
      <c r="F5" s="24" t="s">
        <v>31</v>
      </c>
      <c r="G5" s="243"/>
      <c r="H5" s="252"/>
      <c r="I5" s="247"/>
      <c r="J5" s="247"/>
      <c r="K5" s="25" t="s">
        <v>33</v>
      </c>
      <c r="L5" s="26" t="s">
        <v>31</v>
      </c>
      <c r="M5" s="241"/>
      <c r="O5" s="143"/>
    </row>
    <row r="6" spans="1:15" ht="27.95" customHeight="1" thickTop="1">
      <c r="A6" s="253" t="s">
        <v>0</v>
      </c>
      <c r="B6" s="254"/>
      <c r="C6" s="11">
        <f>SUM(C7,C9,C11)</f>
        <v>89666</v>
      </c>
      <c r="D6" s="11">
        <f>SUM(D7,D9,D11)</f>
        <v>116355.99992</v>
      </c>
      <c r="E6" s="27">
        <f>D6-C6</f>
        <v>26689.999920000002</v>
      </c>
      <c r="F6" s="182">
        <f t="shared" ref="F6:F12" si="0">E6/C6*100</f>
        <v>29.766020475988668</v>
      </c>
      <c r="G6" s="253" t="s">
        <v>1</v>
      </c>
      <c r="H6" s="254"/>
      <c r="I6" s="22">
        <f>I7++I9+I11</f>
        <v>89666</v>
      </c>
      <c r="J6" s="22">
        <f>J7+J9+J11</f>
        <v>116355.99992</v>
      </c>
      <c r="K6" s="27">
        <f>J6-I6</f>
        <v>26689.999920000002</v>
      </c>
      <c r="L6" s="17">
        <f t="shared" ref="L6:L13" si="1">K6/I6*100</f>
        <v>29.766020475988668</v>
      </c>
      <c r="M6" s="255" t="s">
        <v>87</v>
      </c>
    </row>
    <row r="7" spans="1:15" ht="27.95" customHeight="1">
      <c r="A7" s="227" t="s">
        <v>38</v>
      </c>
      <c r="B7" s="228"/>
      <c r="C7" s="7">
        <f>SUM(C8:C8)</f>
        <v>75573</v>
      </c>
      <c r="D7" s="7">
        <f>SUM(D8:D8)</f>
        <v>87022.723920000004</v>
      </c>
      <c r="E7" s="7">
        <f t="shared" ref="E7:E8" si="2">D7-C7</f>
        <v>11449.723920000004</v>
      </c>
      <c r="F7" s="176">
        <f t="shared" si="0"/>
        <v>15.150548370449767</v>
      </c>
      <c r="G7" s="229" t="s">
        <v>47</v>
      </c>
      <c r="H7" s="230"/>
      <c r="I7" s="8">
        <f>SUM(I8:I8)</f>
        <v>12722</v>
      </c>
      <c r="J7" s="8">
        <f>SUM(J8:J8)</f>
        <v>13969</v>
      </c>
      <c r="K7" s="8">
        <f t="shared" ref="K7:K8" si="3">J7-I7</f>
        <v>1247</v>
      </c>
      <c r="L7" s="18">
        <f t="shared" si="1"/>
        <v>9.801917937431222</v>
      </c>
      <c r="M7" s="256"/>
    </row>
    <row r="8" spans="1:15" ht="27.95" customHeight="1">
      <c r="A8" s="146"/>
      <c r="B8" s="20" t="s">
        <v>37</v>
      </c>
      <c r="C8" s="9">
        <f>세입예산서!D8</f>
        <v>75573</v>
      </c>
      <c r="D8" s="9">
        <f>세입예산서!E8</f>
        <v>87022.723920000004</v>
      </c>
      <c r="E8" s="9">
        <f t="shared" si="2"/>
        <v>11449.723920000004</v>
      </c>
      <c r="F8" s="177">
        <f t="shared" si="0"/>
        <v>15.150548370449767</v>
      </c>
      <c r="G8" s="145"/>
      <c r="H8" s="20" t="s">
        <v>73</v>
      </c>
      <c r="I8" s="16">
        <f>세출예산서!D7</f>
        <v>12722</v>
      </c>
      <c r="J8" s="16">
        <f>세출예산서!E7</f>
        <v>13969</v>
      </c>
      <c r="K8" s="16">
        <f t="shared" si="3"/>
        <v>1247</v>
      </c>
      <c r="L8" s="19">
        <f t="shared" si="1"/>
        <v>9.801917937431222</v>
      </c>
      <c r="M8" s="256"/>
      <c r="O8" s="14"/>
    </row>
    <row r="9" spans="1:15" ht="27.95" customHeight="1">
      <c r="A9" s="227" t="s">
        <v>49</v>
      </c>
      <c r="B9" s="228"/>
      <c r="C9" s="7">
        <f>SUM(C10)</f>
        <v>7583</v>
      </c>
      <c r="D9" s="7">
        <f>SUM(D10)</f>
        <v>5259.3890000000001</v>
      </c>
      <c r="E9" s="151">
        <f>D9-C9</f>
        <v>-2323.6109999999999</v>
      </c>
      <c r="F9" s="176">
        <f t="shared" si="0"/>
        <v>-30.642371093234864</v>
      </c>
      <c r="G9" s="231" t="s">
        <v>17</v>
      </c>
      <c r="H9" s="232"/>
      <c r="I9" s="8">
        <f>SUM(I10)</f>
        <v>10</v>
      </c>
      <c r="J9" s="8">
        <f>SUM(J10)</f>
        <v>15010</v>
      </c>
      <c r="K9" s="8">
        <f t="shared" ref="K9:K13" si="4">J9-I9</f>
        <v>15000</v>
      </c>
      <c r="L9" s="201">
        <f t="shared" si="1"/>
        <v>150000</v>
      </c>
      <c r="M9" s="256"/>
    </row>
    <row r="10" spans="1:15" ht="27.95" customHeight="1">
      <c r="A10" s="146"/>
      <c r="B10" s="20" t="s">
        <v>43</v>
      </c>
      <c r="C10" s="9">
        <f>세입예산서!D18</f>
        <v>7583</v>
      </c>
      <c r="D10" s="9">
        <f>세입예산서!E16</f>
        <v>5259.3890000000001</v>
      </c>
      <c r="E10" s="9">
        <f>D10-C10</f>
        <v>-2323.6109999999999</v>
      </c>
      <c r="F10" s="177">
        <f t="shared" si="0"/>
        <v>-30.642371093234864</v>
      </c>
      <c r="G10" s="147"/>
      <c r="H10" s="148" t="s">
        <v>17</v>
      </c>
      <c r="I10" s="16">
        <f>세출예산서!D13</f>
        <v>10</v>
      </c>
      <c r="J10" s="16">
        <f>세출예산서!E13</f>
        <v>15010</v>
      </c>
      <c r="K10" s="16">
        <f t="shared" si="4"/>
        <v>15000</v>
      </c>
      <c r="L10" s="202">
        <f t="shared" si="1"/>
        <v>150000</v>
      </c>
      <c r="M10" s="257" t="s">
        <v>86</v>
      </c>
    </row>
    <row r="11" spans="1:15" ht="27.95" customHeight="1">
      <c r="A11" s="227" t="s">
        <v>41</v>
      </c>
      <c r="B11" s="228"/>
      <c r="C11" s="7">
        <f>C12</f>
        <v>6510</v>
      </c>
      <c r="D11" s="7">
        <f>D12</f>
        <v>24073.886999999999</v>
      </c>
      <c r="E11" s="7">
        <f>D11-C11</f>
        <v>17563.886999999999</v>
      </c>
      <c r="F11" s="176">
        <f t="shared" si="0"/>
        <v>269.79857142857145</v>
      </c>
      <c r="G11" s="229" t="s">
        <v>7</v>
      </c>
      <c r="H11" s="230"/>
      <c r="I11" s="8">
        <f>SUM(I12:I13)</f>
        <v>76934</v>
      </c>
      <c r="J11" s="8">
        <f>SUM(J12:J13)</f>
        <v>87376.999920000002</v>
      </c>
      <c r="K11" s="28">
        <f>J11-I11</f>
        <v>10442.999920000002</v>
      </c>
      <c r="L11" s="18">
        <f t="shared" si="1"/>
        <v>13.57397239192035</v>
      </c>
      <c r="M11" s="257"/>
    </row>
    <row r="12" spans="1:15" ht="27.95" customHeight="1">
      <c r="A12" s="188"/>
      <c r="B12" s="20" t="s">
        <v>26</v>
      </c>
      <c r="C12" s="9">
        <f>세입예산서!D19</f>
        <v>6510</v>
      </c>
      <c r="D12" s="9">
        <f>세입예산서!E19</f>
        <v>24073.886999999999</v>
      </c>
      <c r="E12" s="9">
        <f t="shared" ref="E12" si="5">D12-C12</f>
        <v>17563.886999999999</v>
      </c>
      <c r="F12" s="19">
        <f t="shared" si="0"/>
        <v>269.79857142857145</v>
      </c>
      <c r="G12" s="146"/>
      <c r="H12" s="20" t="s">
        <v>74</v>
      </c>
      <c r="I12" s="16">
        <f>세출예산서!D18</f>
        <v>75573</v>
      </c>
      <c r="J12" s="16">
        <f>세출예산서!E18</f>
        <v>87022.723920000004</v>
      </c>
      <c r="K12" s="21">
        <f t="shared" si="4"/>
        <v>11449.723920000004</v>
      </c>
      <c r="L12" s="19">
        <f t="shared" si="1"/>
        <v>15.150548370449767</v>
      </c>
      <c r="M12" s="257"/>
    </row>
    <row r="13" spans="1:15" ht="27.95" customHeight="1" thickBot="1">
      <c r="A13" s="187"/>
      <c r="B13" s="4"/>
      <c r="C13" s="4"/>
      <c r="D13" s="4"/>
      <c r="E13" s="4"/>
      <c r="F13" s="4"/>
      <c r="G13" s="149"/>
      <c r="H13" s="150" t="s">
        <v>70</v>
      </c>
      <c r="I13" s="10">
        <f>세출예산서!D24</f>
        <v>1361</v>
      </c>
      <c r="J13" s="10">
        <f>세출예산서!E24</f>
        <v>354.27600000000001</v>
      </c>
      <c r="K13" s="10">
        <f t="shared" si="4"/>
        <v>-1006.7239999999999</v>
      </c>
      <c r="L13" s="189">
        <f t="shared" si="1"/>
        <v>-73.969434239529747</v>
      </c>
      <c r="M13" s="258"/>
    </row>
    <row r="14" spans="1:15" ht="15.95" customHeight="1">
      <c r="G14" s="226"/>
      <c r="O14" s="15"/>
    </row>
    <row r="15" spans="1:15" ht="15.95" customHeight="1">
      <c r="A15" s="1"/>
      <c r="B15" s="1"/>
      <c r="C15" s="1"/>
      <c r="D15" s="1"/>
      <c r="E15" s="1"/>
      <c r="F15" s="1"/>
      <c r="G15" s="226"/>
      <c r="O15" s="15"/>
    </row>
    <row r="16" spans="1:15" ht="15.95" customHeight="1">
      <c r="A16" s="1"/>
      <c r="B16" s="1"/>
      <c r="C16" s="1"/>
      <c r="D16" s="1"/>
      <c r="E16" s="1"/>
      <c r="F16" s="1"/>
      <c r="G16" s="226"/>
    </row>
    <row r="17" spans="12:14">
      <c r="L17" t="s">
        <v>35</v>
      </c>
    </row>
    <row r="25" spans="12:14">
      <c r="N25" s="190"/>
    </row>
  </sheetData>
  <mergeCells count="25">
    <mergeCell ref="A6:B6"/>
    <mergeCell ref="G6:H6"/>
    <mergeCell ref="M6:M9"/>
    <mergeCell ref="M10:M13"/>
    <mergeCell ref="A7:B7"/>
    <mergeCell ref="G7:H7"/>
    <mergeCell ref="A1:M1"/>
    <mergeCell ref="A3:F3"/>
    <mergeCell ref="G3:L3"/>
    <mergeCell ref="M3:M5"/>
    <mergeCell ref="A4:A5"/>
    <mergeCell ref="B4:B5"/>
    <mergeCell ref="C4:C5"/>
    <mergeCell ref="K4:L4"/>
    <mergeCell ref="E4:F4"/>
    <mergeCell ref="G4:G5"/>
    <mergeCell ref="D4:D5"/>
    <mergeCell ref="J4:J5"/>
    <mergeCell ref="H4:H5"/>
    <mergeCell ref="I4:I5"/>
    <mergeCell ref="G14:G16"/>
    <mergeCell ref="A9:B9"/>
    <mergeCell ref="G11:H11"/>
    <mergeCell ref="G9:H9"/>
    <mergeCell ref="A11:B11"/>
  </mergeCells>
  <phoneticPr fontId="9" type="noConversion"/>
  <printOptions horizontalCentered="1"/>
  <pageMargins left="0.15748031496062992" right="0.15748031496062992" top="0.78740157480314965" bottom="0.35433070866141736" header="0.31496062992125984" footer="0.19685039370078741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rgb="FF00B0F0"/>
  </sheetPr>
  <dimension ref="A1:P31"/>
  <sheetViews>
    <sheetView view="pageBreakPreview" zoomScaleNormal="100" zoomScaleSheetLayoutView="100" workbookViewId="0">
      <selection activeCell="U16" sqref="U16"/>
    </sheetView>
  </sheetViews>
  <sheetFormatPr defaultColWidth="9" defaultRowHeight="16.5"/>
  <cols>
    <col min="1" max="2" width="7.625" style="83" customWidth="1"/>
    <col min="3" max="3" width="13.25" style="83" customWidth="1"/>
    <col min="4" max="4" width="13.75" style="95" customWidth="1"/>
    <col min="5" max="5" width="12.625" style="95" customWidth="1"/>
    <col min="6" max="6" width="12.625" style="96" customWidth="1"/>
    <col min="7" max="7" width="8.125" style="97" customWidth="1"/>
    <col min="8" max="8" width="20.75" style="45" customWidth="1"/>
    <col min="9" max="9" width="12.5" style="45" customWidth="1"/>
    <col min="10" max="10" width="3.125" style="46" customWidth="1"/>
    <col min="11" max="11" width="2.625" style="46" customWidth="1"/>
    <col min="12" max="13" width="3.125" style="45" customWidth="1"/>
    <col min="14" max="14" width="2.625" style="45" customWidth="1"/>
    <col min="15" max="15" width="13.625" style="45" customWidth="1"/>
    <col min="16" max="16" width="2.5" style="45" customWidth="1"/>
    <col min="17" max="17" width="0.125" style="29" customWidth="1"/>
    <col min="18" max="16384" width="9" style="29"/>
  </cols>
  <sheetData>
    <row r="1" spans="1:16" ht="36" customHeight="1">
      <c r="A1" s="259" t="s">
        <v>85</v>
      </c>
      <c r="B1" s="259"/>
      <c r="C1" s="259"/>
      <c r="D1" s="259"/>
      <c r="E1" s="259"/>
      <c r="F1" s="259"/>
      <c r="G1" s="259"/>
      <c r="H1" s="259"/>
      <c r="I1" s="259"/>
      <c r="J1" s="259"/>
      <c r="K1" s="259"/>
      <c r="L1" s="259"/>
      <c r="M1" s="259"/>
      <c r="N1" s="259"/>
      <c r="O1" s="259"/>
      <c r="P1" s="259"/>
    </row>
    <row r="2" spans="1:16" ht="15.75" customHeight="1">
      <c r="A2" s="152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52"/>
      <c r="N2" s="152"/>
      <c r="O2" s="152"/>
      <c r="P2" s="152"/>
    </row>
    <row r="3" spans="1:16" ht="15.75" customHeight="1" thickBot="1">
      <c r="A3" s="280" t="s">
        <v>46</v>
      </c>
      <c r="B3" s="280"/>
      <c r="C3" s="30"/>
      <c r="D3" s="30"/>
      <c r="E3" s="30"/>
      <c r="F3" s="31"/>
      <c r="G3" s="32"/>
      <c r="H3" s="30"/>
      <c r="I3" s="30" t="s">
        <v>24</v>
      </c>
      <c r="J3" s="30"/>
      <c r="K3" s="30"/>
      <c r="L3" s="30"/>
      <c r="M3" s="30"/>
      <c r="N3" s="265" t="s">
        <v>3</v>
      </c>
      <c r="O3" s="265"/>
      <c r="P3" s="265"/>
    </row>
    <row r="4" spans="1:16" ht="19.5" customHeight="1">
      <c r="A4" s="263" t="s">
        <v>27</v>
      </c>
      <c r="B4" s="267" t="s">
        <v>10</v>
      </c>
      <c r="C4" s="287" t="s">
        <v>8</v>
      </c>
      <c r="D4" s="261" t="s">
        <v>77</v>
      </c>
      <c r="E4" s="261" t="s">
        <v>80</v>
      </c>
      <c r="F4" s="289" t="s">
        <v>52</v>
      </c>
      <c r="G4" s="289"/>
      <c r="H4" s="266" t="s">
        <v>57</v>
      </c>
      <c r="I4" s="267"/>
      <c r="J4" s="267"/>
      <c r="K4" s="267"/>
      <c r="L4" s="267"/>
      <c r="M4" s="267"/>
      <c r="N4" s="267"/>
      <c r="O4" s="267"/>
      <c r="P4" s="268"/>
    </row>
    <row r="5" spans="1:16" ht="19.5" customHeight="1" thickBot="1">
      <c r="A5" s="264"/>
      <c r="B5" s="270"/>
      <c r="C5" s="288"/>
      <c r="D5" s="262"/>
      <c r="E5" s="262"/>
      <c r="F5" s="33" t="s">
        <v>16</v>
      </c>
      <c r="G5" s="34" t="s">
        <v>45</v>
      </c>
      <c r="H5" s="269"/>
      <c r="I5" s="270"/>
      <c r="J5" s="270"/>
      <c r="K5" s="270"/>
      <c r="L5" s="270"/>
      <c r="M5" s="270"/>
      <c r="N5" s="270"/>
      <c r="O5" s="270"/>
      <c r="P5" s="271"/>
    </row>
    <row r="6" spans="1:16" ht="20.100000000000001" customHeight="1" thickBot="1">
      <c r="A6" s="274" t="s">
        <v>50</v>
      </c>
      <c r="B6" s="275"/>
      <c r="C6" s="276"/>
      <c r="D6" s="178">
        <f>SUM(D7,D16,D19)</f>
        <v>89666</v>
      </c>
      <c r="E6" s="35">
        <f>SUM(E7,E16,E19)</f>
        <v>116355.99992</v>
      </c>
      <c r="F6" s="36">
        <f>+E6-D6</f>
        <v>26689.999920000002</v>
      </c>
      <c r="G6" s="37">
        <f>F6/D6*100</f>
        <v>29.766020475988668</v>
      </c>
      <c r="H6" s="38"/>
      <c r="I6" s="38"/>
      <c r="J6" s="39"/>
      <c r="K6" s="39"/>
      <c r="L6" s="38"/>
      <c r="M6" s="155"/>
      <c r="N6" s="38"/>
      <c r="O6" s="142">
        <f>SUM(O7,O16,O19)</f>
        <v>116355999.92</v>
      </c>
      <c r="P6" s="40" t="s">
        <v>19</v>
      </c>
    </row>
    <row r="7" spans="1:16" s="48" customFormat="1" ht="18.95" customHeight="1" thickTop="1">
      <c r="A7" s="41" t="s">
        <v>28</v>
      </c>
      <c r="B7" s="272" t="s">
        <v>29</v>
      </c>
      <c r="C7" s="273"/>
      <c r="D7" s="179">
        <f>SUM(D8)</f>
        <v>75573</v>
      </c>
      <c r="E7" s="42">
        <f>SUM(E8)</f>
        <v>87022.723920000004</v>
      </c>
      <c r="F7" s="43">
        <f>+E7-D7</f>
        <v>11449.723920000004</v>
      </c>
      <c r="G7" s="44">
        <f>F7/D7*100</f>
        <v>15.150548370449767</v>
      </c>
      <c r="H7" s="191"/>
      <c r="I7" s="191"/>
      <c r="J7" s="192"/>
      <c r="K7" s="192"/>
      <c r="L7" s="191"/>
      <c r="M7" s="191"/>
      <c r="N7" s="191"/>
      <c r="O7" s="193">
        <f>SUM(O8)</f>
        <v>87022723.920000002</v>
      </c>
      <c r="P7" s="47" t="s">
        <v>19</v>
      </c>
    </row>
    <row r="8" spans="1:16" s="48" customFormat="1" ht="17.100000000000001" customHeight="1">
      <c r="A8" s="41" t="s">
        <v>20</v>
      </c>
      <c r="B8" s="50" t="s">
        <v>21</v>
      </c>
      <c r="C8" s="215" t="s">
        <v>30</v>
      </c>
      <c r="D8" s="211">
        <f>SUM(D9:D15)</f>
        <v>75573</v>
      </c>
      <c r="E8" s="181">
        <f>O8/1000</f>
        <v>87022.723920000004</v>
      </c>
      <c r="F8" s="51">
        <f>+E8-D8</f>
        <v>11449.723920000004</v>
      </c>
      <c r="G8" s="175">
        <f>F8/D8*100</f>
        <v>15.150548370449767</v>
      </c>
      <c r="H8" s="52"/>
      <c r="I8" s="52"/>
      <c r="J8" s="53"/>
      <c r="K8" s="53"/>
      <c r="L8" s="52"/>
      <c r="M8" s="52"/>
      <c r="N8" s="52"/>
      <c r="O8" s="54">
        <f>O9</f>
        <v>87022723.920000002</v>
      </c>
      <c r="P8" s="55" t="s">
        <v>19</v>
      </c>
    </row>
    <row r="9" spans="1:16" s="48" customFormat="1" ht="17.100000000000001" customHeight="1">
      <c r="A9" s="56"/>
      <c r="B9" s="57" t="s">
        <v>48</v>
      </c>
      <c r="C9" s="277" t="s">
        <v>37</v>
      </c>
      <c r="D9" s="281">
        <v>75573</v>
      </c>
      <c r="E9" s="284">
        <f>O9/1000</f>
        <v>87022.723920000004</v>
      </c>
      <c r="F9" s="281">
        <f>+E9-D9</f>
        <v>11449.723920000004</v>
      </c>
      <c r="G9" s="290">
        <f t="shared" ref="G9:G15" si="0">F9/D9*100</f>
        <v>15.150548370449767</v>
      </c>
      <c r="H9" s="58"/>
      <c r="I9" s="59"/>
      <c r="J9" s="213"/>
      <c r="K9" s="213"/>
      <c r="L9" s="260" t="s">
        <v>25</v>
      </c>
      <c r="M9" s="260"/>
      <c r="N9" s="260"/>
      <c r="O9" s="59">
        <f>SUM(O10:O15)</f>
        <v>87022723.920000002</v>
      </c>
      <c r="P9" s="55" t="s">
        <v>19</v>
      </c>
    </row>
    <row r="10" spans="1:16" s="48" customFormat="1" ht="17.100000000000001" customHeight="1">
      <c r="A10" s="56"/>
      <c r="B10" s="174"/>
      <c r="C10" s="278"/>
      <c r="D10" s="282"/>
      <c r="E10" s="285"/>
      <c r="F10" s="282"/>
      <c r="G10" s="291" t="e">
        <f t="shared" si="0"/>
        <v>#DIV/0!</v>
      </c>
      <c r="H10" s="63" t="s">
        <v>5</v>
      </c>
      <c r="I10" s="164">
        <v>2554166.66</v>
      </c>
      <c r="J10" s="173" t="s">
        <v>19</v>
      </c>
      <c r="K10" s="166" t="s">
        <v>9</v>
      </c>
      <c r="L10" s="173">
        <v>12</v>
      </c>
      <c r="M10" s="173" t="s">
        <v>12</v>
      </c>
      <c r="N10" s="173" t="s">
        <v>15</v>
      </c>
      <c r="O10" s="164">
        <f t="shared" ref="O10:O15" si="1">SUM(I10*L10)</f>
        <v>30649999.920000002</v>
      </c>
      <c r="P10" s="62" t="s">
        <v>19</v>
      </c>
    </row>
    <row r="11" spans="1:16" s="48" customFormat="1" ht="17.100000000000001" customHeight="1">
      <c r="A11" s="56"/>
      <c r="B11" s="174"/>
      <c r="C11" s="278"/>
      <c r="D11" s="282"/>
      <c r="E11" s="285"/>
      <c r="F11" s="282"/>
      <c r="G11" s="291" t="e">
        <f t="shared" si="0"/>
        <v>#DIV/0!</v>
      </c>
      <c r="H11" s="63" t="s">
        <v>2</v>
      </c>
      <c r="I11" s="164">
        <v>1300000</v>
      </c>
      <c r="J11" s="173" t="s">
        <v>19</v>
      </c>
      <c r="K11" s="166" t="s">
        <v>9</v>
      </c>
      <c r="L11" s="173">
        <v>12</v>
      </c>
      <c r="M11" s="173" t="s">
        <v>12</v>
      </c>
      <c r="N11" s="173" t="s">
        <v>15</v>
      </c>
      <c r="O11" s="164">
        <f t="shared" si="1"/>
        <v>15600000</v>
      </c>
      <c r="P11" s="62" t="s">
        <v>19</v>
      </c>
    </row>
    <row r="12" spans="1:16" s="48" customFormat="1" ht="17.100000000000001" customHeight="1">
      <c r="A12" s="56"/>
      <c r="B12" s="174"/>
      <c r="C12" s="278"/>
      <c r="D12" s="282"/>
      <c r="E12" s="285"/>
      <c r="F12" s="282"/>
      <c r="G12" s="291" t="e">
        <f t="shared" si="0"/>
        <v>#DIV/0!</v>
      </c>
      <c r="H12" s="63" t="s">
        <v>6</v>
      </c>
      <c r="I12" s="164">
        <v>0</v>
      </c>
      <c r="J12" s="173" t="s">
        <v>19</v>
      </c>
      <c r="K12" s="166" t="s">
        <v>9</v>
      </c>
      <c r="L12" s="173">
        <v>12</v>
      </c>
      <c r="M12" s="173" t="s">
        <v>12</v>
      </c>
      <c r="N12" s="173" t="s">
        <v>15</v>
      </c>
      <c r="O12" s="164">
        <f>SUM(I12*L12)</f>
        <v>0</v>
      </c>
      <c r="P12" s="62" t="s">
        <v>19</v>
      </c>
    </row>
    <row r="13" spans="1:16" s="48" customFormat="1" ht="17.100000000000001" customHeight="1">
      <c r="A13" s="56"/>
      <c r="B13" s="174"/>
      <c r="C13" s="278"/>
      <c r="D13" s="282"/>
      <c r="E13" s="285"/>
      <c r="F13" s="282"/>
      <c r="G13" s="291"/>
      <c r="H13" s="63" t="s">
        <v>82</v>
      </c>
      <c r="I13" s="164">
        <v>1000000</v>
      </c>
      <c r="J13" s="173" t="s">
        <v>19</v>
      </c>
      <c r="K13" s="166" t="s">
        <v>9</v>
      </c>
      <c r="L13" s="173">
        <v>12</v>
      </c>
      <c r="M13" s="173" t="s">
        <v>83</v>
      </c>
      <c r="N13" s="173" t="s">
        <v>15</v>
      </c>
      <c r="O13" s="164">
        <f>SUM(I13*L13)</f>
        <v>12000000</v>
      </c>
      <c r="P13" s="62" t="s">
        <v>19</v>
      </c>
    </row>
    <row r="14" spans="1:16" s="48" customFormat="1" ht="17.100000000000001" customHeight="1">
      <c r="A14" s="56"/>
      <c r="B14" s="174"/>
      <c r="C14" s="278"/>
      <c r="D14" s="282"/>
      <c r="E14" s="285"/>
      <c r="F14" s="282"/>
      <c r="G14" s="291" t="e">
        <f t="shared" si="0"/>
        <v>#DIV/0!</v>
      </c>
      <c r="H14" s="63" t="s">
        <v>60</v>
      </c>
      <c r="I14" s="164">
        <v>2272727</v>
      </c>
      <c r="J14" s="173" t="s">
        <v>19</v>
      </c>
      <c r="K14" s="166" t="s">
        <v>9</v>
      </c>
      <c r="L14" s="173">
        <v>12</v>
      </c>
      <c r="M14" s="173" t="s">
        <v>59</v>
      </c>
      <c r="N14" s="173" t="s">
        <v>15</v>
      </c>
      <c r="O14" s="164">
        <f>SUM(I14*L14)</f>
        <v>27272724</v>
      </c>
      <c r="P14" s="62" t="s">
        <v>19</v>
      </c>
    </row>
    <row r="15" spans="1:16" s="48" customFormat="1" ht="17.100000000000001" customHeight="1">
      <c r="A15" s="56"/>
      <c r="B15" s="174"/>
      <c r="C15" s="279"/>
      <c r="D15" s="283"/>
      <c r="E15" s="286"/>
      <c r="F15" s="283"/>
      <c r="G15" s="292" t="e">
        <f t="shared" si="0"/>
        <v>#DIV/0!</v>
      </c>
      <c r="H15" s="63" t="s">
        <v>55</v>
      </c>
      <c r="I15" s="64">
        <v>750000</v>
      </c>
      <c r="J15" s="173" t="s">
        <v>19</v>
      </c>
      <c r="K15" s="166" t="s">
        <v>9</v>
      </c>
      <c r="L15" s="173">
        <v>2</v>
      </c>
      <c r="M15" s="173" t="s">
        <v>11</v>
      </c>
      <c r="N15" s="173" t="s">
        <v>15</v>
      </c>
      <c r="O15" s="164">
        <f t="shared" si="1"/>
        <v>1500000</v>
      </c>
      <c r="P15" s="62" t="s">
        <v>19</v>
      </c>
    </row>
    <row r="16" spans="1:16" ht="18.95" customHeight="1">
      <c r="A16" s="81" t="s">
        <v>23</v>
      </c>
      <c r="B16" s="295" t="s">
        <v>29</v>
      </c>
      <c r="C16" s="293"/>
      <c r="D16" s="78">
        <f>SUM(D17)</f>
        <v>7583</v>
      </c>
      <c r="E16" s="68">
        <f>SUM(E17)</f>
        <v>5259.3890000000001</v>
      </c>
      <c r="F16" s="69">
        <f>+E16-D16</f>
        <v>-2323.6109999999999</v>
      </c>
      <c r="G16" s="70">
        <f>F16/D16*100</f>
        <v>-30.642371093234864</v>
      </c>
      <c r="H16" s="71"/>
      <c r="I16" s="71"/>
      <c r="J16" s="212"/>
      <c r="K16" s="212"/>
      <c r="L16" s="71"/>
      <c r="M16" s="71"/>
      <c r="N16" s="71"/>
      <c r="O16" s="72">
        <f>SUM(O17)</f>
        <v>5259389</v>
      </c>
      <c r="P16" s="73" t="s">
        <v>19</v>
      </c>
    </row>
    <row r="17" spans="1:16" ht="17.100000000000001" customHeight="1">
      <c r="A17" s="56"/>
      <c r="B17" s="84" t="s">
        <v>23</v>
      </c>
      <c r="C17" s="215" t="s">
        <v>30</v>
      </c>
      <c r="D17" s="211">
        <f>SUM(D18:D18)</f>
        <v>7583</v>
      </c>
      <c r="E17" s="85">
        <f>SUM(E18:E18)</f>
        <v>5259.3890000000001</v>
      </c>
      <c r="F17" s="51">
        <f>E17-D17</f>
        <v>-2323.6109999999999</v>
      </c>
      <c r="G17" s="175">
        <f>F17/D17*100</f>
        <v>-30.642371093234864</v>
      </c>
      <c r="H17" s="82" t="s">
        <v>24</v>
      </c>
      <c r="I17" s="71" t="s">
        <v>24</v>
      </c>
      <c r="J17" s="213"/>
      <c r="K17" s="213"/>
      <c r="L17" s="82"/>
      <c r="M17" s="296" t="s">
        <v>25</v>
      </c>
      <c r="N17" s="296"/>
      <c r="O17" s="54">
        <f>SUM(O18:O18)</f>
        <v>5259389</v>
      </c>
      <c r="P17" s="55" t="s">
        <v>19</v>
      </c>
    </row>
    <row r="18" spans="1:16" ht="17.100000000000001" customHeight="1">
      <c r="A18" s="56"/>
      <c r="B18" s="174"/>
      <c r="C18" s="86" t="s">
        <v>67</v>
      </c>
      <c r="D18" s="211">
        <v>7583</v>
      </c>
      <c r="E18" s="87">
        <f>+O18/1000</f>
        <v>5259.3890000000001</v>
      </c>
      <c r="F18" s="51">
        <f>E18-D18</f>
        <v>-2323.6109999999999</v>
      </c>
      <c r="G18" s="175">
        <f>F18/D18*100</f>
        <v>-30.642371093234864</v>
      </c>
      <c r="H18" s="88" t="s">
        <v>67</v>
      </c>
      <c r="I18" s="89">
        <v>5259389</v>
      </c>
      <c r="J18" s="71" t="s">
        <v>19</v>
      </c>
      <c r="K18" s="90" t="s">
        <v>9</v>
      </c>
      <c r="L18" s="212">
        <v>1</v>
      </c>
      <c r="M18" s="212" t="s">
        <v>11</v>
      </c>
      <c r="N18" s="91" t="s">
        <v>15</v>
      </c>
      <c r="O18" s="336">
        <f>+I18*L18</f>
        <v>5259389</v>
      </c>
      <c r="P18" s="80" t="s">
        <v>19</v>
      </c>
    </row>
    <row r="19" spans="1:16" ht="18.95" customHeight="1">
      <c r="A19" s="81" t="s">
        <v>26</v>
      </c>
      <c r="B19" s="293" t="s">
        <v>29</v>
      </c>
      <c r="C19" s="294"/>
      <c r="D19" s="180">
        <f>D20</f>
        <v>6510</v>
      </c>
      <c r="E19" s="68">
        <f>E20</f>
        <v>24073.886999999999</v>
      </c>
      <c r="F19" s="69">
        <f>F20</f>
        <v>17563.886999999999</v>
      </c>
      <c r="G19" s="70">
        <f>F19/D19*100</f>
        <v>269.79857142857145</v>
      </c>
      <c r="H19" s="58"/>
      <c r="I19" s="66"/>
      <c r="J19" s="82"/>
      <c r="K19" s="65"/>
      <c r="L19" s="213"/>
      <c r="M19" s="213"/>
      <c r="N19" s="92"/>
      <c r="O19" s="93">
        <f>SUM(O20)</f>
        <v>24073887</v>
      </c>
      <c r="P19" s="94" t="s">
        <v>19</v>
      </c>
    </row>
    <row r="20" spans="1:16" ht="17.100000000000001" customHeight="1">
      <c r="A20" s="41"/>
      <c r="B20" s="214" t="s">
        <v>26</v>
      </c>
      <c r="C20" s="170" t="s">
        <v>30</v>
      </c>
      <c r="D20" s="211">
        <f>SUM(D21:D22)</f>
        <v>6510</v>
      </c>
      <c r="E20" s="85">
        <f>SUM(E21:E22)</f>
        <v>24073.886999999999</v>
      </c>
      <c r="F20" s="51">
        <f>E20-D20</f>
        <v>17563.886999999999</v>
      </c>
      <c r="G20" s="175">
        <f>F20/D20*100</f>
        <v>269.79857142857145</v>
      </c>
      <c r="H20" s="58"/>
      <c r="I20" s="66"/>
      <c r="J20" s="82"/>
      <c r="K20" s="65"/>
      <c r="L20" s="213"/>
      <c r="M20" s="296" t="s">
        <v>25</v>
      </c>
      <c r="N20" s="296"/>
      <c r="O20" s="66">
        <f>SUM(O21:O22)</f>
        <v>24073887</v>
      </c>
      <c r="P20" s="55" t="s">
        <v>19</v>
      </c>
    </row>
    <row r="21" spans="1:16" ht="17.100000000000001" customHeight="1">
      <c r="A21" s="56"/>
      <c r="B21" s="174"/>
      <c r="C21" s="171" t="s">
        <v>36</v>
      </c>
      <c r="D21" s="79">
        <v>6500</v>
      </c>
      <c r="E21" s="85">
        <f>O21/1000</f>
        <v>6500</v>
      </c>
      <c r="F21" s="51">
        <f>+E21-D21</f>
        <v>0</v>
      </c>
      <c r="G21" s="175">
        <f t="shared" ref="G21:G22" si="2">F21/D21*100</f>
        <v>0</v>
      </c>
      <c r="H21" s="88" t="s">
        <v>36</v>
      </c>
      <c r="I21" s="89">
        <v>1625000</v>
      </c>
      <c r="J21" s="212" t="s">
        <v>19</v>
      </c>
      <c r="K21" s="90" t="s">
        <v>9</v>
      </c>
      <c r="L21" s="212">
        <v>4</v>
      </c>
      <c r="M21" s="212" t="s">
        <v>22</v>
      </c>
      <c r="N21" s="91" t="s">
        <v>15</v>
      </c>
      <c r="O21" s="89">
        <f>SUM(I21*L21)</f>
        <v>6500000</v>
      </c>
      <c r="P21" s="80" t="s">
        <v>19</v>
      </c>
    </row>
    <row r="22" spans="1:16" ht="17.100000000000001" customHeight="1" thickBot="1">
      <c r="A22" s="194"/>
      <c r="B22" s="195"/>
      <c r="C22" s="195" t="s">
        <v>66</v>
      </c>
      <c r="D22" s="196">
        <v>10</v>
      </c>
      <c r="E22" s="196">
        <f>O22/1000</f>
        <v>17573.886999999999</v>
      </c>
      <c r="F22" s="197">
        <f>+E22-D22</f>
        <v>17563.886999999999</v>
      </c>
      <c r="G22" s="204">
        <f t="shared" si="2"/>
        <v>175638.87</v>
      </c>
      <c r="H22" s="337" t="s">
        <v>66</v>
      </c>
      <c r="I22" s="338">
        <v>8786943.5</v>
      </c>
      <c r="J22" s="339" t="s">
        <v>19</v>
      </c>
      <c r="K22" s="340" t="s">
        <v>9</v>
      </c>
      <c r="L22" s="339">
        <v>2</v>
      </c>
      <c r="M22" s="339" t="s">
        <v>11</v>
      </c>
      <c r="N22" s="341" t="s">
        <v>15</v>
      </c>
      <c r="O22" s="338">
        <f>I22*L22</f>
        <v>17573887</v>
      </c>
      <c r="P22" s="342" t="s">
        <v>19</v>
      </c>
    </row>
    <row r="31" spans="1:16">
      <c r="A31" s="29"/>
      <c r="B31" s="29"/>
      <c r="C31" s="29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</row>
  </sheetData>
  <mergeCells count="22">
    <mergeCell ref="F9:F15"/>
    <mergeCell ref="G9:G15"/>
    <mergeCell ref="B19:C19"/>
    <mergeCell ref="B16:C16"/>
    <mergeCell ref="M20:N20"/>
    <mergeCell ref="M17:N17"/>
    <mergeCell ref="A1:P1"/>
    <mergeCell ref="L9:N9"/>
    <mergeCell ref="E4:E5"/>
    <mergeCell ref="A4:A5"/>
    <mergeCell ref="N3:P3"/>
    <mergeCell ref="H4:P5"/>
    <mergeCell ref="B7:C7"/>
    <mergeCell ref="D4:D5"/>
    <mergeCell ref="A6:C6"/>
    <mergeCell ref="C9:C15"/>
    <mergeCell ref="A3:B3"/>
    <mergeCell ref="D9:D15"/>
    <mergeCell ref="E9:E15"/>
    <mergeCell ref="B4:B5"/>
    <mergeCell ref="C4:C5"/>
    <mergeCell ref="F4:G4"/>
  </mergeCells>
  <phoneticPr fontId="9" type="noConversion"/>
  <printOptions horizontalCentered="1"/>
  <pageMargins left="0.19685039370078741" right="0.19685039370078741" top="0.59055118110236227" bottom="0.19685039370078741" header="0.39370078740157483" footer="0.19685039370078741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rgb="FFFFFF00"/>
  </sheetPr>
  <dimension ref="A1:S33"/>
  <sheetViews>
    <sheetView view="pageBreakPreview" zoomScaleNormal="100" zoomScaleSheetLayoutView="100" workbookViewId="0">
      <pane ySplit="4" topLeftCell="A5" activePane="bottomLeft" state="frozen"/>
      <selection pane="bottomLeft" activeCell="R13" sqref="R13"/>
    </sheetView>
  </sheetViews>
  <sheetFormatPr defaultColWidth="9" defaultRowHeight="16.5"/>
  <cols>
    <col min="1" max="1" width="6.625" style="95" customWidth="1"/>
    <col min="2" max="2" width="6.625" style="83" customWidth="1"/>
    <col min="3" max="3" width="12.75" style="83" customWidth="1"/>
    <col min="4" max="4" width="13.125" style="95" customWidth="1"/>
    <col min="5" max="5" width="13.125" style="98" customWidth="1"/>
    <col min="6" max="6" width="12.125" style="98" customWidth="1"/>
    <col min="7" max="7" width="9.625" style="99" customWidth="1"/>
    <col min="8" max="8" width="26.375" style="100" customWidth="1"/>
    <col min="9" max="9" width="12.75" style="49" customWidth="1"/>
    <col min="10" max="10" width="3.125" style="48" customWidth="1"/>
    <col min="11" max="11" width="3.125" style="162" customWidth="1"/>
    <col min="12" max="12" width="4.25" style="162" customWidth="1"/>
    <col min="13" max="14" width="3.125" style="162" customWidth="1"/>
    <col min="15" max="15" width="14.375" style="49" customWidth="1"/>
    <col min="16" max="16" width="2.625" style="48" customWidth="1"/>
    <col min="17" max="18" width="9" style="29"/>
    <col min="19" max="19" width="13" style="29" bestFit="1" customWidth="1"/>
    <col min="20" max="16384" width="9" style="29"/>
  </cols>
  <sheetData>
    <row r="1" spans="1:19" ht="29.25" customHeight="1">
      <c r="A1" s="325" t="s">
        <v>40</v>
      </c>
      <c r="B1" s="325"/>
    </row>
    <row r="2" spans="1:19" ht="12.75" customHeight="1" thickBot="1">
      <c r="A2" s="326"/>
      <c r="B2" s="326"/>
      <c r="C2" s="30"/>
      <c r="D2" s="101"/>
      <c r="E2" s="102"/>
      <c r="F2" s="102"/>
      <c r="G2" s="103"/>
      <c r="H2" s="30" t="s">
        <v>24</v>
      </c>
      <c r="I2" s="101"/>
      <c r="J2" s="30"/>
      <c r="K2" s="30"/>
      <c r="L2" s="30"/>
      <c r="M2" s="30"/>
      <c r="N2" s="331" t="s">
        <v>3</v>
      </c>
      <c r="O2" s="331"/>
      <c r="P2" s="331"/>
    </row>
    <row r="3" spans="1:19" ht="17.25" customHeight="1">
      <c r="A3" s="263" t="s">
        <v>27</v>
      </c>
      <c r="B3" s="268" t="s">
        <v>10</v>
      </c>
      <c r="C3" s="329" t="s">
        <v>8</v>
      </c>
      <c r="D3" s="261" t="s">
        <v>77</v>
      </c>
      <c r="E3" s="261" t="s">
        <v>78</v>
      </c>
      <c r="F3" s="332" t="s">
        <v>52</v>
      </c>
      <c r="G3" s="332"/>
      <c r="H3" s="329" t="s">
        <v>58</v>
      </c>
      <c r="I3" s="329"/>
      <c r="J3" s="329"/>
      <c r="K3" s="329"/>
      <c r="L3" s="329"/>
      <c r="M3" s="329"/>
      <c r="N3" s="329"/>
      <c r="O3" s="329"/>
      <c r="P3" s="329"/>
    </row>
    <row r="4" spans="1:19" ht="20.25" customHeight="1" thickBot="1">
      <c r="A4" s="264"/>
      <c r="B4" s="271"/>
      <c r="C4" s="330"/>
      <c r="D4" s="262"/>
      <c r="E4" s="262"/>
      <c r="F4" s="104" t="s">
        <v>16</v>
      </c>
      <c r="G4" s="105" t="s">
        <v>34</v>
      </c>
      <c r="H4" s="330"/>
      <c r="I4" s="330"/>
      <c r="J4" s="330"/>
      <c r="K4" s="330"/>
      <c r="L4" s="330"/>
      <c r="M4" s="330"/>
      <c r="N4" s="330"/>
      <c r="O4" s="330"/>
      <c r="P4" s="330"/>
    </row>
    <row r="5" spans="1:19" ht="19.5" customHeight="1" thickBot="1">
      <c r="A5" s="274" t="s">
        <v>32</v>
      </c>
      <c r="B5" s="275"/>
      <c r="C5" s="276"/>
      <c r="D5" s="106">
        <f>SUM(D6,D17,D13)</f>
        <v>89666</v>
      </c>
      <c r="E5" s="106">
        <f>SUM(E6,E17,E13)</f>
        <v>116355.99992</v>
      </c>
      <c r="F5" s="107">
        <f>+E5-D5</f>
        <v>26689.999920000002</v>
      </c>
      <c r="G5" s="183">
        <f>F5/D5*100</f>
        <v>29.766020475988668</v>
      </c>
      <c r="H5" s="108"/>
      <c r="I5" s="38"/>
      <c r="J5" s="39"/>
      <c r="K5" s="39"/>
      <c r="L5" s="38"/>
      <c r="M5" s="38"/>
      <c r="N5" s="109"/>
      <c r="O5" s="110">
        <f>SUM(O6,O13,O17)</f>
        <v>116355999.92</v>
      </c>
      <c r="P5" s="111" t="s">
        <v>19</v>
      </c>
    </row>
    <row r="6" spans="1:19" ht="20.100000000000001" customHeight="1" thickTop="1">
      <c r="A6" s="41" t="s">
        <v>13</v>
      </c>
      <c r="B6" s="327" t="s">
        <v>29</v>
      </c>
      <c r="C6" s="328"/>
      <c r="D6" s="112">
        <f>SUM(D7)</f>
        <v>12722</v>
      </c>
      <c r="E6" s="113">
        <f>SUM(E7)</f>
        <v>13969</v>
      </c>
      <c r="F6" s="113">
        <f>+E6-D6</f>
        <v>1247</v>
      </c>
      <c r="G6" s="184">
        <f>F6/D6*100</f>
        <v>9.801917937431222</v>
      </c>
      <c r="H6" s="114"/>
      <c r="I6" s="115"/>
      <c r="J6" s="116"/>
      <c r="K6" s="117"/>
      <c r="L6" s="117"/>
      <c r="M6" s="117"/>
      <c r="N6" s="117"/>
      <c r="O6" s="118">
        <f>SUM(O7)</f>
        <v>13969000</v>
      </c>
      <c r="P6" s="119" t="s">
        <v>19</v>
      </c>
    </row>
    <row r="7" spans="1:19" s="48" customFormat="1" ht="20.100000000000001" customHeight="1">
      <c r="A7" s="56"/>
      <c r="B7" s="84" t="s">
        <v>18</v>
      </c>
      <c r="C7" s="124" t="s">
        <v>30</v>
      </c>
      <c r="D7" s="125">
        <f>SUM(D8:D12)</f>
        <v>12722</v>
      </c>
      <c r="E7" s="125">
        <f>SUM(E8:E12)</f>
        <v>13969</v>
      </c>
      <c r="F7" s="126">
        <f>E7-D7</f>
        <v>1247</v>
      </c>
      <c r="G7" s="185">
        <f>F7/D7*100</f>
        <v>9.801917937431222</v>
      </c>
      <c r="H7" s="123"/>
      <c r="I7" s="59"/>
      <c r="J7" s="82"/>
      <c r="K7" s="82"/>
      <c r="L7" s="82"/>
      <c r="M7" s="82"/>
      <c r="N7" s="82"/>
      <c r="O7" s="153">
        <f>SUM(O8,O10)</f>
        <v>13969000</v>
      </c>
      <c r="P7" s="94" t="s">
        <v>19</v>
      </c>
      <c r="S7" s="200"/>
    </row>
    <row r="8" spans="1:19" s="48" customFormat="1" ht="15.95" customHeight="1">
      <c r="A8" s="128"/>
      <c r="B8" s="129"/>
      <c r="C8" s="343" t="s">
        <v>75</v>
      </c>
      <c r="D8" s="299">
        <v>0</v>
      </c>
      <c r="E8" s="299">
        <f>O8/1000</f>
        <v>200</v>
      </c>
      <c r="F8" s="299">
        <f>E8-D8</f>
        <v>200</v>
      </c>
      <c r="G8" s="301" t="s">
        <v>81</v>
      </c>
      <c r="H8" s="123"/>
      <c r="I8" s="59"/>
      <c r="J8" s="82"/>
      <c r="K8" s="82"/>
      <c r="L8" s="260" t="s">
        <v>25</v>
      </c>
      <c r="M8" s="260"/>
      <c r="N8" s="260"/>
      <c r="O8" s="54">
        <f>SUM(O9)</f>
        <v>200000</v>
      </c>
      <c r="P8" s="55" t="s">
        <v>19</v>
      </c>
      <c r="S8" s="198"/>
    </row>
    <row r="9" spans="1:19" s="48" customFormat="1" ht="15.95" customHeight="1">
      <c r="A9" s="56"/>
      <c r="B9" s="174"/>
      <c r="C9" s="344"/>
      <c r="D9" s="313"/>
      <c r="E9" s="313"/>
      <c r="F9" s="313"/>
      <c r="G9" s="306"/>
      <c r="H9" s="163" t="s">
        <v>76</v>
      </c>
      <c r="I9" s="167">
        <v>100000</v>
      </c>
      <c r="J9" s="165" t="s">
        <v>19</v>
      </c>
      <c r="K9" s="166" t="s">
        <v>9</v>
      </c>
      <c r="L9" s="173">
        <v>2</v>
      </c>
      <c r="M9" s="173" t="s">
        <v>11</v>
      </c>
      <c r="N9" s="168" t="s">
        <v>15</v>
      </c>
      <c r="O9" s="167">
        <f>SUM(I9*L9)</f>
        <v>200000</v>
      </c>
      <c r="P9" s="62" t="s">
        <v>19</v>
      </c>
      <c r="S9" s="74"/>
    </row>
    <row r="10" spans="1:19" s="48" customFormat="1" ht="15.95" customHeight="1">
      <c r="A10" s="128"/>
      <c r="B10" s="129"/>
      <c r="C10" s="319" t="s">
        <v>51</v>
      </c>
      <c r="D10" s="322">
        <v>12722</v>
      </c>
      <c r="E10" s="299">
        <f>+O10/1000</f>
        <v>13769</v>
      </c>
      <c r="F10" s="299">
        <f t="shared" ref="F10" si="0">+E10-D10</f>
        <v>1047</v>
      </c>
      <c r="G10" s="301">
        <f t="shared" ref="G10:G12" si="1">F10/D10*100</f>
        <v>8.22983807577425</v>
      </c>
      <c r="H10" s="123"/>
      <c r="I10" s="59"/>
      <c r="J10" s="82"/>
      <c r="K10" s="82"/>
      <c r="L10" s="260" t="s">
        <v>25</v>
      </c>
      <c r="M10" s="260"/>
      <c r="N10" s="260"/>
      <c r="O10" s="54">
        <f>SUM(O11:O12)</f>
        <v>13769000</v>
      </c>
      <c r="P10" s="55" t="s">
        <v>19</v>
      </c>
    </row>
    <row r="11" spans="1:19" s="48" customFormat="1" ht="15.95" customHeight="1">
      <c r="A11" s="56"/>
      <c r="B11" s="174"/>
      <c r="C11" s="320"/>
      <c r="D11" s="323"/>
      <c r="E11" s="312"/>
      <c r="F11" s="312"/>
      <c r="G11" s="302" t="e">
        <f t="shared" si="1"/>
        <v>#DIV/0!</v>
      </c>
      <c r="H11" s="163" t="s">
        <v>56</v>
      </c>
      <c r="I11" s="167">
        <v>6614500</v>
      </c>
      <c r="J11" s="165" t="s">
        <v>19</v>
      </c>
      <c r="K11" s="166" t="s">
        <v>9</v>
      </c>
      <c r="L11" s="173">
        <v>2</v>
      </c>
      <c r="M11" s="173" t="s">
        <v>11</v>
      </c>
      <c r="N11" s="168" t="s">
        <v>15</v>
      </c>
      <c r="O11" s="167">
        <f>SUM(I11*L11)</f>
        <v>13229000</v>
      </c>
      <c r="P11" s="62" t="s">
        <v>19</v>
      </c>
    </row>
    <row r="12" spans="1:19" s="48" customFormat="1" ht="15.95" customHeight="1">
      <c r="A12" s="56"/>
      <c r="B12" s="174"/>
      <c r="C12" s="320"/>
      <c r="D12" s="323"/>
      <c r="E12" s="312"/>
      <c r="F12" s="312"/>
      <c r="G12" s="302" t="e">
        <f t="shared" si="1"/>
        <v>#DIV/0!</v>
      </c>
      <c r="H12" s="163" t="s">
        <v>68</v>
      </c>
      <c r="I12" s="167">
        <v>135000</v>
      </c>
      <c r="J12" s="165" t="s">
        <v>19</v>
      </c>
      <c r="K12" s="166" t="s">
        <v>9</v>
      </c>
      <c r="L12" s="173">
        <v>4</v>
      </c>
      <c r="M12" s="173" t="s">
        <v>11</v>
      </c>
      <c r="N12" s="168" t="s">
        <v>15</v>
      </c>
      <c r="O12" s="167">
        <f>SUM(I12*L12)</f>
        <v>540000</v>
      </c>
      <c r="P12" s="62" t="s">
        <v>19</v>
      </c>
    </row>
    <row r="13" spans="1:19" ht="20.100000000000001" customHeight="1">
      <c r="A13" s="81" t="s">
        <v>17</v>
      </c>
      <c r="B13" s="293" t="s">
        <v>29</v>
      </c>
      <c r="C13" s="307"/>
      <c r="D13" s="125">
        <f>+D14</f>
        <v>10</v>
      </c>
      <c r="E13" s="126">
        <f>+E14</f>
        <v>15010</v>
      </c>
      <c r="F13" s="126">
        <f t="shared" ref="F13:F14" si="2">+E13-D13</f>
        <v>15000</v>
      </c>
      <c r="G13" s="203">
        <f>F13/D13*100</f>
        <v>150000</v>
      </c>
      <c r="H13" s="123"/>
      <c r="I13" s="59"/>
      <c r="J13" s="82"/>
      <c r="K13" s="65"/>
      <c r="L13" s="213"/>
      <c r="M13" s="213"/>
      <c r="N13" s="92"/>
      <c r="O13" s="127">
        <f>O14</f>
        <v>15010000</v>
      </c>
      <c r="P13" s="94" t="s">
        <v>19</v>
      </c>
    </row>
    <row r="14" spans="1:19" ht="15.95" customHeight="1">
      <c r="A14" s="56"/>
      <c r="B14" s="84" t="s">
        <v>17</v>
      </c>
      <c r="C14" s="319" t="s">
        <v>17</v>
      </c>
      <c r="D14" s="322">
        <v>10</v>
      </c>
      <c r="E14" s="299">
        <f>+O14/1000</f>
        <v>15010</v>
      </c>
      <c r="F14" s="299">
        <f t="shared" si="2"/>
        <v>15000</v>
      </c>
      <c r="G14" s="333">
        <f t="shared" ref="G14" si="3">F14/D14*100</f>
        <v>150000</v>
      </c>
      <c r="H14" s="121"/>
      <c r="I14" s="66"/>
      <c r="J14" s="82"/>
      <c r="K14" s="65"/>
      <c r="L14" s="260" t="s">
        <v>25</v>
      </c>
      <c r="M14" s="260"/>
      <c r="N14" s="260"/>
      <c r="O14" s="59">
        <f>SUM(O15:O16)</f>
        <v>15010000</v>
      </c>
      <c r="P14" s="55" t="s">
        <v>19</v>
      </c>
    </row>
    <row r="15" spans="1:19" ht="15.95" customHeight="1">
      <c r="A15" s="56"/>
      <c r="B15" s="214"/>
      <c r="C15" s="320"/>
      <c r="D15" s="323"/>
      <c r="E15" s="312"/>
      <c r="F15" s="312"/>
      <c r="G15" s="334"/>
      <c r="H15" s="144" t="s">
        <v>69</v>
      </c>
      <c r="I15" s="164">
        <v>10000</v>
      </c>
      <c r="J15" s="165" t="s">
        <v>19</v>
      </c>
      <c r="K15" s="166" t="s">
        <v>9</v>
      </c>
      <c r="L15" s="173">
        <v>1</v>
      </c>
      <c r="M15" s="173" t="s">
        <v>11</v>
      </c>
      <c r="N15" s="168" t="s">
        <v>15</v>
      </c>
      <c r="O15" s="169">
        <f>+I15*L15</f>
        <v>10000</v>
      </c>
      <c r="P15" s="62" t="s">
        <v>19</v>
      </c>
    </row>
    <row r="16" spans="1:19" ht="15.95" customHeight="1">
      <c r="A16" s="56"/>
      <c r="B16" s="199"/>
      <c r="C16" s="321"/>
      <c r="D16" s="324"/>
      <c r="E16" s="313"/>
      <c r="F16" s="313"/>
      <c r="G16" s="335"/>
      <c r="H16" s="163" t="s">
        <v>84</v>
      </c>
      <c r="I16" s="164">
        <v>15000000</v>
      </c>
      <c r="J16" s="165" t="s">
        <v>19</v>
      </c>
      <c r="K16" s="166" t="s">
        <v>9</v>
      </c>
      <c r="L16" s="173">
        <v>1</v>
      </c>
      <c r="M16" s="173" t="s">
        <v>11</v>
      </c>
      <c r="N16" s="168" t="s">
        <v>15</v>
      </c>
      <c r="O16" s="169">
        <f>+I16*L16</f>
        <v>15000000</v>
      </c>
      <c r="P16" s="62" t="s">
        <v>19</v>
      </c>
    </row>
    <row r="17" spans="1:16" ht="20.100000000000001" customHeight="1">
      <c r="A17" s="132" t="s">
        <v>14</v>
      </c>
      <c r="B17" s="293" t="s">
        <v>29</v>
      </c>
      <c r="C17" s="294"/>
      <c r="D17" s="133">
        <f>SUM(D18:D25)</f>
        <v>76934</v>
      </c>
      <c r="E17" s="141">
        <f>SUM(E18:E25)</f>
        <v>87376.999920000002</v>
      </c>
      <c r="F17" s="134">
        <f>+E17-D17</f>
        <v>10442.999920000002</v>
      </c>
      <c r="G17" s="186">
        <f>F17/D17*100</f>
        <v>13.57397239192035</v>
      </c>
      <c r="H17" s="123"/>
      <c r="I17" s="59"/>
      <c r="J17" s="82"/>
      <c r="K17" s="213"/>
      <c r="L17" s="213" t="s">
        <v>25</v>
      </c>
      <c r="M17" s="213"/>
      <c r="N17" s="213"/>
      <c r="O17" s="59">
        <f>SUM(O18,O20,O24)</f>
        <v>87376999.920000002</v>
      </c>
      <c r="P17" s="55" t="s">
        <v>19</v>
      </c>
    </row>
    <row r="18" spans="1:16" ht="18.75" customHeight="1">
      <c r="A18" s="131" t="s">
        <v>44</v>
      </c>
      <c r="B18" s="157" t="s">
        <v>65</v>
      </c>
      <c r="C18" s="308" t="s">
        <v>71</v>
      </c>
      <c r="D18" s="314">
        <v>75573</v>
      </c>
      <c r="E18" s="299">
        <f>O18/1000</f>
        <v>87022.723920000004</v>
      </c>
      <c r="F18" s="299">
        <f>E18-D18</f>
        <v>11449.723920000004</v>
      </c>
      <c r="G18" s="301">
        <f t="shared" ref="G18:G19" si="4">F18/D18*100</f>
        <v>15.150548370449767</v>
      </c>
      <c r="H18" s="121"/>
      <c r="I18" s="59"/>
      <c r="J18" s="82"/>
      <c r="K18" s="213"/>
      <c r="L18" s="213"/>
      <c r="M18" s="213"/>
      <c r="N18" s="213"/>
      <c r="O18" s="59">
        <f>SUM(O19:O19)</f>
        <v>87022723.920000002</v>
      </c>
      <c r="P18" s="55" t="s">
        <v>19</v>
      </c>
    </row>
    <row r="19" spans="1:16" ht="16.5" customHeight="1">
      <c r="A19" s="120"/>
      <c r="B19" s="156" t="s">
        <v>64</v>
      </c>
      <c r="C19" s="310"/>
      <c r="D19" s="315"/>
      <c r="E19" s="312"/>
      <c r="F19" s="312"/>
      <c r="G19" s="302" t="e">
        <f t="shared" si="4"/>
        <v>#DIV/0!</v>
      </c>
      <c r="H19" s="158" t="s">
        <v>71</v>
      </c>
      <c r="I19" s="167">
        <f>세입예산서!O8</f>
        <v>87022723.920000002</v>
      </c>
      <c r="J19" s="165" t="s">
        <v>19</v>
      </c>
      <c r="K19" s="166" t="s">
        <v>9</v>
      </c>
      <c r="L19" s="173">
        <v>1</v>
      </c>
      <c r="M19" s="173" t="s">
        <v>11</v>
      </c>
      <c r="N19" s="168" t="s">
        <v>15</v>
      </c>
      <c r="O19" s="167">
        <f>+I19*L19</f>
        <v>87022723.920000002</v>
      </c>
      <c r="P19" s="62" t="s">
        <v>19</v>
      </c>
    </row>
    <row r="20" spans="1:16" ht="18.75" hidden="1" customHeight="1">
      <c r="A20" s="131"/>
      <c r="B20" s="154"/>
      <c r="C20" s="308" t="s">
        <v>42</v>
      </c>
      <c r="D20" s="316">
        <v>0</v>
      </c>
      <c r="E20" s="299">
        <v>0</v>
      </c>
      <c r="F20" s="299">
        <f>E20-D20</f>
        <v>0</v>
      </c>
      <c r="G20" s="301" t="e">
        <f>F20/D20*100</f>
        <v>#DIV/0!</v>
      </c>
      <c r="H20" s="121"/>
      <c r="I20" s="59"/>
      <c r="J20" s="82"/>
      <c r="K20" s="213"/>
      <c r="L20" s="213"/>
      <c r="M20" s="213"/>
      <c r="N20" s="213"/>
      <c r="O20" s="59">
        <f>SUM(O21:O23)</f>
        <v>0</v>
      </c>
      <c r="P20" s="55" t="s">
        <v>19</v>
      </c>
    </row>
    <row r="21" spans="1:16" ht="16.5" hidden="1" customHeight="1">
      <c r="A21" s="120"/>
      <c r="B21" s="154"/>
      <c r="C21" s="310"/>
      <c r="D21" s="317"/>
      <c r="E21" s="312"/>
      <c r="F21" s="312"/>
      <c r="G21" s="302"/>
      <c r="H21" s="158" t="s">
        <v>62</v>
      </c>
      <c r="I21" s="167">
        <v>0</v>
      </c>
      <c r="J21" s="165" t="s">
        <v>19</v>
      </c>
      <c r="K21" s="166" t="s">
        <v>9</v>
      </c>
      <c r="L21" s="173">
        <v>1</v>
      </c>
      <c r="M21" s="173" t="s">
        <v>11</v>
      </c>
      <c r="N21" s="168" t="s">
        <v>15</v>
      </c>
      <c r="O21" s="167">
        <f>+I21*L21</f>
        <v>0</v>
      </c>
      <c r="P21" s="62" t="s">
        <v>19</v>
      </c>
    </row>
    <row r="22" spans="1:16" ht="16.5" hidden="1" customHeight="1">
      <c r="A22" s="120"/>
      <c r="B22" s="154"/>
      <c r="C22" s="310"/>
      <c r="D22" s="317"/>
      <c r="E22" s="312"/>
      <c r="F22" s="312"/>
      <c r="G22" s="302"/>
      <c r="H22" s="159" t="s">
        <v>63</v>
      </c>
      <c r="I22" s="167">
        <v>0</v>
      </c>
      <c r="J22" s="165" t="s">
        <v>19</v>
      </c>
      <c r="K22" s="166" t="s">
        <v>9</v>
      </c>
      <c r="L22" s="173">
        <v>1</v>
      </c>
      <c r="M22" s="173" t="s">
        <v>11</v>
      </c>
      <c r="N22" s="168" t="s">
        <v>15</v>
      </c>
      <c r="O22" s="167">
        <f>+I22*L22</f>
        <v>0</v>
      </c>
      <c r="P22" s="62" t="s">
        <v>19</v>
      </c>
    </row>
    <row r="23" spans="1:16" ht="16.5" hidden="1" customHeight="1">
      <c r="A23" s="120"/>
      <c r="B23" s="154"/>
      <c r="C23" s="311"/>
      <c r="D23" s="318"/>
      <c r="E23" s="313"/>
      <c r="F23" s="313"/>
      <c r="G23" s="306"/>
      <c r="H23" s="160" t="s">
        <v>61</v>
      </c>
      <c r="I23" s="161">
        <v>0</v>
      </c>
      <c r="J23" s="122" t="s">
        <v>19</v>
      </c>
      <c r="K23" s="75" t="s">
        <v>9</v>
      </c>
      <c r="L23" s="172">
        <v>1</v>
      </c>
      <c r="M23" s="172" t="s">
        <v>11</v>
      </c>
      <c r="N23" s="76" t="s">
        <v>15</v>
      </c>
      <c r="O23" s="64">
        <f>+I23*L23</f>
        <v>0</v>
      </c>
      <c r="P23" s="77" t="s">
        <v>19</v>
      </c>
    </row>
    <row r="24" spans="1:16" ht="16.5" customHeight="1">
      <c r="A24" s="297"/>
      <c r="B24" s="304"/>
      <c r="C24" s="308" t="s">
        <v>70</v>
      </c>
      <c r="D24" s="299">
        <v>1361</v>
      </c>
      <c r="E24" s="299">
        <f>O24/1000</f>
        <v>354.27600000000001</v>
      </c>
      <c r="F24" s="299">
        <f>E24-D24</f>
        <v>-1006.7239999999999</v>
      </c>
      <c r="G24" s="301">
        <f t="shared" ref="G24:G25" si="5">F24/D24*100</f>
        <v>-73.969434239529747</v>
      </c>
      <c r="H24" s="121"/>
      <c r="I24" s="66"/>
      <c r="J24" s="82"/>
      <c r="K24" s="65"/>
      <c r="L24" s="213" t="s">
        <v>25</v>
      </c>
      <c r="M24" s="213"/>
      <c r="N24" s="213"/>
      <c r="O24" s="59">
        <f>SUM(O25:O25)</f>
        <v>354276</v>
      </c>
      <c r="P24" s="55" t="s">
        <v>19</v>
      </c>
    </row>
    <row r="25" spans="1:16" ht="16.5" customHeight="1" thickBot="1">
      <c r="A25" s="298"/>
      <c r="B25" s="305"/>
      <c r="C25" s="309"/>
      <c r="D25" s="300"/>
      <c r="E25" s="300"/>
      <c r="F25" s="300"/>
      <c r="G25" s="303" t="e">
        <f t="shared" si="5"/>
        <v>#DIV/0!</v>
      </c>
      <c r="H25" s="345" t="s">
        <v>72</v>
      </c>
      <c r="I25" s="346">
        <v>354276</v>
      </c>
      <c r="J25" s="347" t="s">
        <v>19</v>
      </c>
      <c r="K25" s="340" t="s">
        <v>9</v>
      </c>
      <c r="L25" s="339">
        <v>1</v>
      </c>
      <c r="M25" s="339" t="s">
        <v>11</v>
      </c>
      <c r="N25" s="341" t="s">
        <v>15</v>
      </c>
      <c r="O25" s="348">
        <f>+I25*L25</f>
        <v>354276</v>
      </c>
      <c r="P25" s="342" t="s">
        <v>19</v>
      </c>
    </row>
    <row r="26" spans="1:16" ht="16.5" customHeight="1">
      <c r="B26" s="135"/>
      <c r="C26" s="136"/>
      <c r="D26" s="98"/>
      <c r="G26" s="137"/>
      <c r="H26" s="130"/>
      <c r="I26" s="60"/>
      <c r="K26" s="61"/>
      <c r="N26" s="67"/>
      <c r="O26" s="74"/>
    </row>
    <row r="27" spans="1:16">
      <c r="H27" s="138"/>
    </row>
    <row r="28" spans="1:16">
      <c r="H28" s="139"/>
    </row>
    <row r="29" spans="1:16" ht="9.75" customHeight="1"/>
    <row r="30" spans="1:16" ht="21.75" customHeight="1"/>
    <row r="32" spans="1:16">
      <c r="H32" s="140"/>
    </row>
    <row r="33" spans="8:8">
      <c r="H33" s="140"/>
    </row>
  </sheetData>
  <mergeCells count="49">
    <mergeCell ref="C10:C12"/>
    <mergeCell ref="D10:D12"/>
    <mergeCell ref="E10:E12"/>
    <mergeCell ref="E3:E4"/>
    <mergeCell ref="A5:C5"/>
    <mergeCell ref="B3:B4"/>
    <mergeCell ref="D3:D4"/>
    <mergeCell ref="C8:C9"/>
    <mergeCell ref="D8:D9"/>
    <mergeCell ref="E8:E9"/>
    <mergeCell ref="F10:F12"/>
    <mergeCell ref="L10:N10"/>
    <mergeCell ref="N2:P2"/>
    <mergeCell ref="H3:P4"/>
    <mergeCell ref="L14:N14"/>
    <mergeCell ref="F3:G3"/>
    <mergeCell ref="G10:G12"/>
    <mergeCell ref="L8:N8"/>
    <mergeCell ref="F8:F9"/>
    <mergeCell ref="G8:G9"/>
    <mergeCell ref="G14:G16"/>
    <mergeCell ref="A1:B1"/>
    <mergeCell ref="A2:B2"/>
    <mergeCell ref="A3:A4"/>
    <mergeCell ref="B6:C6"/>
    <mergeCell ref="C3:C4"/>
    <mergeCell ref="B13:C13"/>
    <mergeCell ref="C24:C25"/>
    <mergeCell ref="C20:C23"/>
    <mergeCell ref="F20:F23"/>
    <mergeCell ref="C18:C19"/>
    <mergeCell ref="D18:D19"/>
    <mergeCell ref="E18:E19"/>
    <mergeCell ref="F18:F19"/>
    <mergeCell ref="F24:F25"/>
    <mergeCell ref="E20:E23"/>
    <mergeCell ref="D20:D23"/>
    <mergeCell ref="C14:C16"/>
    <mergeCell ref="D14:D16"/>
    <mergeCell ref="E14:E16"/>
    <mergeCell ref="F14:F16"/>
    <mergeCell ref="A24:A25"/>
    <mergeCell ref="B17:C17"/>
    <mergeCell ref="D24:D25"/>
    <mergeCell ref="G18:G19"/>
    <mergeCell ref="E24:E25"/>
    <mergeCell ref="G24:G25"/>
    <mergeCell ref="B24:B25"/>
    <mergeCell ref="G20:G23"/>
  </mergeCells>
  <phoneticPr fontId="9" type="noConversion"/>
  <printOptions horizontalCentered="1"/>
  <pageMargins left="3.937007874015748E-2" right="3.937007874015748E-2" top="0.74803149606299213" bottom="0.55118110236220474" header="0.11811023622047245" footer="0.11811023622047245"/>
  <pageSetup paperSize="9" scale="88" firstPageNumber="4" fitToHeight="0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246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7</vt:i4>
      </vt:variant>
    </vt:vector>
  </HeadingPairs>
  <TitlesOfParts>
    <vt:vector size="11" baseType="lpstr">
      <vt:lpstr>예산총칙</vt:lpstr>
      <vt:lpstr>총괄(이사회용)</vt:lpstr>
      <vt:lpstr>세입예산서</vt:lpstr>
      <vt:lpstr>세출예산서</vt:lpstr>
      <vt:lpstr>세입예산서!Print_Area</vt:lpstr>
      <vt:lpstr>세출예산서!Print_Area</vt:lpstr>
      <vt:lpstr>예산총칙!Print_Area</vt:lpstr>
      <vt:lpstr>'총괄(이사회용)'!Print_Area</vt:lpstr>
      <vt:lpstr>세입예산서!Print_Titles</vt:lpstr>
      <vt:lpstr>세출예산서!Print_Titles</vt:lpstr>
      <vt:lpstr>'총괄(이사회용)'!Print_Titles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28</cp:revision>
  <cp:lastPrinted>2026-09-30T06:27:47Z</cp:lastPrinted>
  <dcterms:created xsi:type="dcterms:W3CDTF">2009-12-07T05:26:05Z</dcterms:created>
  <dcterms:modified xsi:type="dcterms:W3CDTF">2026-10-22T09:19:12Z</dcterms:modified>
  <cp:version>1100.0100.01</cp:version>
</cp:coreProperties>
</file>